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9375" windowHeight="4965" activeTab="7"/>
  </bookViews>
  <sheets>
    <sheet name="zápis tlač" sheetId="9" r:id="rId1"/>
    <sheet name="REV-BRE" sheetId="8" r:id="rId2"/>
    <sheet name="OROV-DUD" sheetId="10" r:id="rId3"/>
    <sheet name="DUD-REV" sheetId="11" r:id="rId4"/>
    <sheet name="OROV-BRE" sheetId="12" r:id="rId5"/>
    <sheet name="DUD-BRE" sheetId="13" r:id="rId6"/>
    <sheet name="RV-ORO" sheetId="14" r:id="rId7"/>
    <sheet name="tabulka" sheetId="15" r:id="rId8"/>
    <sheet name="popis" sheetId="6" r:id="rId9"/>
    <sheet name="Hárok1" sheetId="16" r:id="rId10"/>
  </sheets>
  <definedNames>
    <definedName name="AB">Hárok1!$A$1:$A$7</definedName>
    <definedName name="_xlnm.Print_Area" localSheetId="5">'DUD-BRE'!$A$1:$AJ$32</definedName>
    <definedName name="_xlnm.Print_Area" localSheetId="3">'DUD-REV'!$A$1:$AJ$32</definedName>
    <definedName name="_xlnm.Print_Area" localSheetId="4">'OROV-BRE'!$A$1:$AJ$32</definedName>
    <definedName name="_xlnm.Print_Area" localSheetId="2">'OROV-DUD'!$A$1:$AJ$32</definedName>
    <definedName name="_xlnm.Print_Area" localSheetId="1">'REV-BRE'!$A$1:$AJ$32</definedName>
    <definedName name="_xlnm.Print_Area" localSheetId="6">'RV-ORO'!$A$1:$AJ$32</definedName>
    <definedName name="_xlnm.Print_Area" localSheetId="7">tabulka!$A$1:$N$8</definedName>
    <definedName name="_xlnm.Print_Area" localSheetId="0">'zápis tlač'!$A$1:$AJ$32</definedName>
  </definedNames>
  <calcPr calcId="125725"/>
</workbook>
</file>

<file path=xl/calcChain.xml><?xml version="1.0" encoding="utf-8"?>
<calcChain xmlns="http://schemas.openxmlformats.org/spreadsheetml/2006/main">
  <c r="M4" i="15"/>
  <c r="L4"/>
  <c r="M6"/>
  <c r="L6"/>
  <c r="M5"/>
  <c r="L5"/>
  <c r="M3"/>
  <c r="L3"/>
  <c r="AI10" i="14"/>
  <c r="AH10"/>
  <c r="AI8"/>
  <c r="AH8"/>
  <c r="AI10" i="13"/>
  <c r="AH10"/>
  <c r="AI8"/>
  <c r="AH8"/>
  <c r="AI10" i="11"/>
  <c r="AH10"/>
  <c r="AI9"/>
  <c r="AH9"/>
  <c r="AI8"/>
  <c r="AH8"/>
  <c r="AI7"/>
  <c r="AH7"/>
  <c r="AI22" i="10"/>
  <c r="AH22"/>
  <c r="AI21"/>
  <c r="AH21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22" i="8"/>
  <c r="AH22"/>
  <c r="AI21"/>
  <c r="AH21"/>
  <c r="AI20"/>
  <c r="AH20"/>
  <c r="AI19"/>
  <c r="AH19"/>
  <c r="AI18"/>
  <c r="AH18"/>
  <c r="AI17"/>
  <c r="AH17"/>
  <c r="AI16"/>
  <c r="AH16"/>
  <c r="AI15"/>
  <c r="AH15"/>
  <c r="AI14"/>
  <c r="AH14"/>
  <c r="AI13"/>
  <c r="AH13"/>
  <c r="AI12"/>
  <c r="AH12"/>
  <c r="AI11"/>
  <c r="AH11"/>
  <c r="AI22" i="14"/>
  <c r="AH22"/>
  <c r="AI21"/>
  <c r="AH21"/>
  <c r="AI20"/>
  <c r="AH20"/>
  <c r="AI22" i="13"/>
  <c r="AH22"/>
  <c r="AI21"/>
  <c r="AH21"/>
  <c r="R6" i="15"/>
  <c r="R4"/>
  <c r="R3"/>
  <c r="R5"/>
  <c r="Q6"/>
  <c r="P6"/>
  <c r="Q4"/>
  <c r="P4"/>
  <c r="Q3"/>
  <c r="P3"/>
  <c r="P5"/>
  <c r="Q5"/>
  <c r="N6"/>
  <c r="N4"/>
  <c r="N3"/>
  <c r="N5"/>
  <c r="A4"/>
  <c r="A5" s="1"/>
  <c r="A6" s="1"/>
  <c r="G24" i="14" l="1"/>
  <c r="F24"/>
  <c r="AG22"/>
  <c r="AF22"/>
  <c r="O22"/>
  <c r="J22"/>
  <c r="AG21"/>
  <c r="AF21"/>
  <c r="O21"/>
  <c r="J21"/>
  <c r="AG20"/>
  <c r="AF20"/>
  <c r="O20"/>
  <c r="J20"/>
  <c r="AG19"/>
  <c r="AI19" s="1"/>
  <c r="AF19"/>
  <c r="AH19" s="1"/>
  <c r="O19"/>
  <c r="J19"/>
  <c r="AG18"/>
  <c r="AI18" s="1"/>
  <c r="AF18"/>
  <c r="AH18" s="1"/>
  <c r="O18"/>
  <c r="J18"/>
  <c r="AG17"/>
  <c r="AI17" s="1"/>
  <c r="AF17"/>
  <c r="AH17" s="1"/>
  <c r="O17"/>
  <c r="J17"/>
  <c r="AG16"/>
  <c r="AI16" s="1"/>
  <c r="AF16"/>
  <c r="AH16" s="1"/>
  <c r="O16"/>
  <c r="J16"/>
  <c r="AG15"/>
  <c r="AI15" s="1"/>
  <c r="AF15"/>
  <c r="AH15" s="1"/>
  <c r="O15"/>
  <c r="J15"/>
  <c r="AG14"/>
  <c r="AI14" s="1"/>
  <c r="AF14"/>
  <c r="AH14" s="1"/>
  <c r="O14"/>
  <c r="J14"/>
  <c r="G14"/>
  <c r="F14"/>
  <c r="AG13"/>
  <c r="AI13" s="1"/>
  <c r="AF13"/>
  <c r="AH13" s="1"/>
  <c r="O13"/>
  <c r="J13"/>
  <c r="AG12"/>
  <c r="AI12" s="1"/>
  <c r="AF12"/>
  <c r="AH12" s="1"/>
  <c r="O12"/>
  <c r="J12"/>
  <c r="AG11"/>
  <c r="AI11" s="1"/>
  <c r="AF11"/>
  <c r="AH11" s="1"/>
  <c r="O11"/>
  <c r="J11"/>
  <c r="AG10"/>
  <c r="AF10"/>
  <c r="O10"/>
  <c r="J10"/>
  <c r="AG9"/>
  <c r="AI9" s="1"/>
  <c r="AF9"/>
  <c r="AH9" s="1"/>
  <c r="O9"/>
  <c r="J9"/>
  <c r="AG8"/>
  <c r="AF8"/>
  <c r="O8"/>
  <c r="J8"/>
  <c r="AG7"/>
  <c r="AF7"/>
  <c r="AH7" s="1"/>
  <c r="O7"/>
  <c r="J7"/>
  <c r="AG4"/>
  <c r="AG3"/>
  <c r="G24" i="13"/>
  <c r="F24"/>
  <c r="AG22"/>
  <c r="AF22"/>
  <c r="O22"/>
  <c r="J22"/>
  <c r="AG21"/>
  <c r="AF21"/>
  <c r="O21"/>
  <c r="J21"/>
  <c r="AG20"/>
  <c r="AI20" s="1"/>
  <c r="AF20"/>
  <c r="AH20" s="1"/>
  <c r="O20"/>
  <c r="J20"/>
  <c r="AG19"/>
  <c r="AI19" s="1"/>
  <c r="AF19"/>
  <c r="AH19" s="1"/>
  <c r="O19"/>
  <c r="J19"/>
  <c r="AG18"/>
  <c r="AI18" s="1"/>
  <c r="AF18"/>
  <c r="AH18" s="1"/>
  <c r="O18"/>
  <c r="J18"/>
  <c r="AG17"/>
  <c r="AI17" s="1"/>
  <c r="AF17"/>
  <c r="AH17" s="1"/>
  <c r="O17"/>
  <c r="J17"/>
  <c r="AG16"/>
  <c r="AI16" s="1"/>
  <c r="AF16"/>
  <c r="AH16" s="1"/>
  <c r="O16"/>
  <c r="J16"/>
  <c r="AG15"/>
  <c r="AI15" s="1"/>
  <c r="AF15"/>
  <c r="AH15" s="1"/>
  <c r="O15"/>
  <c r="J15"/>
  <c r="AG14"/>
  <c r="AI14" s="1"/>
  <c r="AF14"/>
  <c r="AH14" s="1"/>
  <c r="O14"/>
  <c r="J14"/>
  <c r="G14"/>
  <c r="F14"/>
  <c r="AG13"/>
  <c r="AI13" s="1"/>
  <c r="AF13"/>
  <c r="AH13" s="1"/>
  <c r="O13"/>
  <c r="J13"/>
  <c r="AG12"/>
  <c r="AI12" s="1"/>
  <c r="AF12"/>
  <c r="AH12" s="1"/>
  <c r="O12"/>
  <c r="J12"/>
  <c r="AG11"/>
  <c r="AI11" s="1"/>
  <c r="AF11"/>
  <c r="AH11" s="1"/>
  <c r="O11"/>
  <c r="J11"/>
  <c r="AG10"/>
  <c r="AF10"/>
  <c r="O10"/>
  <c r="J10"/>
  <c r="AG9"/>
  <c r="AI9" s="1"/>
  <c r="AF9"/>
  <c r="AH9" s="1"/>
  <c r="O9"/>
  <c r="J9"/>
  <c r="AG8"/>
  <c r="AF8"/>
  <c r="O8"/>
  <c r="J8"/>
  <c r="AG7"/>
  <c r="AI7" s="1"/>
  <c r="AF7"/>
  <c r="AH7" s="1"/>
  <c r="O7"/>
  <c r="J7"/>
  <c r="AG4"/>
  <c r="AG3"/>
  <c r="G24" i="12"/>
  <c r="F24"/>
  <c r="AG22"/>
  <c r="AI22" s="1"/>
  <c r="AF22"/>
  <c r="AH22" s="1"/>
  <c r="O22"/>
  <c r="J22"/>
  <c r="AG21"/>
  <c r="AI21" s="1"/>
  <c r="AF21"/>
  <c r="AH21" s="1"/>
  <c r="O21"/>
  <c r="J21"/>
  <c r="AG20"/>
  <c r="AI20" s="1"/>
  <c r="AF20"/>
  <c r="AH20" s="1"/>
  <c r="O20"/>
  <c r="J20"/>
  <c r="AG19"/>
  <c r="AI19" s="1"/>
  <c r="AF19"/>
  <c r="AH19" s="1"/>
  <c r="O19"/>
  <c r="J19"/>
  <c r="AG18"/>
  <c r="AI18" s="1"/>
  <c r="AF18"/>
  <c r="AH18" s="1"/>
  <c r="O18"/>
  <c r="J18"/>
  <c r="AG17"/>
  <c r="AI17" s="1"/>
  <c r="AF17"/>
  <c r="AH17" s="1"/>
  <c r="O17"/>
  <c r="J17"/>
  <c r="AG16"/>
  <c r="AI16" s="1"/>
  <c r="AF16"/>
  <c r="AH16" s="1"/>
  <c r="O16"/>
  <c r="J16"/>
  <c r="AG15"/>
  <c r="AI15" s="1"/>
  <c r="AF15"/>
  <c r="AH15" s="1"/>
  <c r="O15"/>
  <c r="J15"/>
  <c r="AG14"/>
  <c r="AI14" s="1"/>
  <c r="AF14"/>
  <c r="AH14" s="1"/>
  <c r="O14"/>
  <c r="J14"/>
  <c r="G14"/>
  <c r="F14"/>
  <c r="AG13"/>
  <c r="AI13" s="1"/>
  <c r="AF13"/>
  <c r="AH13" s="1"/>
  <c r="O13"/>
  <c r="J13"/>
  <c r="AG12"/>
  <c r="AI12" s="1"/>
  <c r="AF12"/>
  <c r="AH12" s="1"/>
  <c r="O12"/>
  <c r="J12"/>
  <c r="AG11"/>
  <c r="AI11" s="1"/>
  <c r="AF11"/>
  <c r="AH11" s="1"/>
  <c r="O11"/>
  <c r="J11"/>
  <c r="AG10"/>
  <c r="AI10" s="1"/>
  <c r="AF10"/>
  <c r="AH10" s="1"/>
  <c r="O10"/>
  <c r="J10"/>
  <c r="AG9"/>
  <c r="AF9"/>
  <c r="AH9" s="1"/>
  <c r="O9"/>
  <c r="J9"/>
  <c r="AG8"/>
  <c r="AI8" s="1"/>
  <c r="AF8"/>
  <c r="AH8" s="1"/>
  <c r="O8"/>
  <c r="J8"/>
  <c r="AG7"/>
  <c r="AE4" s="1"/>
  <c r="AF7"/>
  <c r="O7"/>
  <c r="J7"/>
  <c r="AG4"/>
  <c r="AG3"/>
  <c r="G24" i="11"/>
  <c r="F24"/>
  <c r="AG22"/>
  <c r="AI22" s="1"/>
  <c r="AF22"/>
  <c r="AH22" s="1"/>
  <c r="O22"/>
  <c r="J22"/>
  <c r="AG21"/>
  <c r="AI21" s="1"/>
  <c r="AF21"/>
  <c r="AH21" s="1"/>
  <c r="O21"/>
  <c r="J21"/>
  <c r="AG20"/>
  <c r="AI20" s="1"/>
  <c r="AF20"/>
  <c r="AH20" s="1"/>
  <c r="O20"/>
  <c r="J20"/>
  <c r="AG19"/>
  <c r="AI19" s="1"/>
  <c r="AF19"/>
  <c r="AH19" s="1"/>
  <c r="O19"/>
  <c r="J19"/>
  <c r="AG18"/>
  <c r="AI18" s="1"/>
  <c r="AF18"/>
  <c r="AH18" s="1"/>
  <c r="O18"/>
  <c r="J18"/>
  <c r="AG17"/>
  <c r="AI17" s="1"/>
  <c r="AF17"/>
  <c r="AH17" s="1"/>
  <c r="O17"/>
  <c r="J17"/>
  <c r="AG16"/>
  <c r="AI16" s="1"/>
  <c r="AF16"/>
  <c r="AH16" s="1"/>
  <c r="O16"/>
  <c r="J16"/>
  <c r="AG15"/>
  <c r="AI15" s="1"/>
  <c r="AF15"/>
  <c r="AH15" s="1"/>
  <c r="O15"/>
  <c r="J15"/>
  <c r="AG14"/>
  <c r="AI14" s="1"/>
  <c r="AF14"/>
  <c r="AH14" s="1"/>
  <c r="O14"/>
  <c r="J14"/>
  <c r="G14"/>
  <c r="F14"/>
  <c r="AG13"/>
  <c r="AI13" s="1"/>
  <c r="AF13"/>
  <c r="AH13" s="1"/>
  <c r="O13"/>
  <c r="J13"/>
  <c r="AG12"/>
  <c r="AI12" s="1"/>
  <c r="AF12"/>
  <c r="AH12" s="1"/>
  <c r="O12"/>
  <c r="J12"/>
  <c r="AG11"/>
  <c r="AI11" s="1"/>
  <c r="AF11"/>
  <c r="AH11" s="1"/>
  <c r="O11"/>
  <c r="J11"/>
  <c r="AG10"/>
  <c r="AF10"/>
  <c r="O10"/>
  <c r="J10"/>
  <c r="AG9"/>
  <c r="AF9"/>
  <c r="O9"/>
  <c r="J9"/>
  <c r="AG8"/>
  <c r="AF8"/>
  <c r="O8"/>
  <c r="J8"/>
  <c r="AG7"/>
  <c r="AE4" s="1"/>
  <c r="AF7"/>
  <c r="O7"/>
  <c r="J7"/>
  <c r="AG4"/>
  <c r="AG3"/>
  <c r="G24" i="10"/>
  <c r="F24"/>
  <c r="AG22"/>
  <c r="AF22"/>
  <c r="O22"/>
  <c r="J22"/>
  <c r="AG21"/>
  <c r="AF21"/>
  <c r="O21"/>
  <c r="J21"/>
  <c r="AG20"/>
  <c r="AI20" s="1"/>
  <c r="AF20"/>
  <c r="AH20" s="1"/>
  <c r="O20"/>
  <c r="J20"/>
  <c r="AG19"/>
  <c r="AF19"/>
  <c r="O19"/>
  <c r="J19"/>
  <c r="AG18"/>
  <c r="AF18"/>
  <c r="O18"/>
  <c r="J18"/>
  <c r="AG17"/>
  <c r="AF17"/>
  <c r="O17"/>
  <c r="J17"/>
  <c r="AG16"/>
  <c r="AF16"/>
  <c r="O16"/>
  <c r="J16"/>
  <c r="AG15"/>
  <c r="AF15"/>
  <c r="O15"/>
  <c r="J15"/>
  <c r="AG14"/>
  <c r="AF14"/>
  <c r="O14"/>
  <c r="J14"/>
  <c r="G14"/>
  <c r="F14"/>
  <c r="AG13"/>
  <c r="AF13"/>
  <c r="O13"/>
  <c r="J13"/>
  <c r="AG12"/>
  <c r="AF12"/>
  <c r="O12"/>
  <c r="J12"/>
  <c r="AG11"/>
  <c r="AF11"/>
  <c r="O11"/>
  <c r="J11"/>
  <c r="AG10"/>
  <c r="AF10"/>
  <c r="AH10" s="1"/>
  <c r="O10"/>
  <c r="J10"/>
  <c r="AG9"/>
  <c r="AF9"/>
  <c r="O9"/>
  <c r="J9"/>
  <c r="AG8"/>
  <c r="AF8"/>
  <c r="AH8" s="1"/>
  <c r="O8"/>
  <c r="J8"/>
  <c r="AG7"/>
  <c r="AF7"/>
  <c r="O7"/>
  <c r="J7"/>
  <c r="AG4"/>
  <c r="AG3"/>
  <c r="G14" i="8"/>
  <c r="F14"/>
  <c r="AE4" i="14" l="1"/>
  <c r="AI7"/>
  <c r="F15"/>
  <c r="AE3"/>
  <c r="G25" i="13"/>
  <c r="AE4"/>
  <c r="AC3"/>
  <c r="AE3" i="12"/>
  <c r="AH7"/>
  <c r="AC3" s="1"/>
  <c r="AI9"/>
  <c r="F12" i="10"/>
  <c r="G20"/>
  <c r="AE4"/>
  <c r="AH7"/>
  <c r="F15" s="1"/>
  <c r="AH9"/>
  <c r="AC3" i="14"/>
  <c r="F17"/>
  <c r="G27"/>
  <c r="F10"/>
  <c r="G20"/>
  <c r="F11"/>
  <c r="G21"/>
  <c r="F12"/>
  <c r="G22"/>
  <c r="F13"/>
  <c r="G23"/>
  <c r="F27"/>
  <c r="G17"/>
  <c r="F20"/>
  <c r="G10"/>
  <c r="F21"/>
  <c r="G11"/>
  <c r="F22"/>
  <c r="G12"/>
  <c r="F23"/>
  <c r="G13"/>
  <c r="F25" i="13"/>
  <c r="G15"/>
  <c r="AC4"/>
  <c r="F27"/>
  <c r="G17"/>
  <c r="F20"/>
  <c r="G10"/>
  <c r="F21"/>
  <c r="G11"/>
  <c r="F22"/>
  <c r="G12"/>
  <c r="F23"/>
  <c r="G13"/>
  <c r="F15"/>
  <c r="G27"/>
  <c r="F10"/>
  <c r="G20"/>
  <c r="F11"/>
  <c r="G21"/>
  <c r="F12"/>
  <c r="G22"/>
  <c r="F13"/>
  <c r="G23"/>
  <c r="AE3"/>
  <c r="F22" i="12"/>
  <c r="G12"/>
  <c r="F27"/>
  <c r="G17"/>
  <c r="F20"/>
  <c r="G10"/>
  <c r="F21"/>
  <c r="G11"/>
  <c r="F23"/>
  <c r="G13"/>
  <c r="F15"/>
  <c r="F17"/>
  <c r="G27"/>
  <c r="F10"/>
  <c r="G20"/>
  <c r="F11"/>
  <c r="G21"/>
  <c r="F12"/>
  <c r="G22"/>
  <c r="F13"/>
  <c r="G23"/>
  <c r="AI7"/>
  <c r="AE3" i="11"/>
  <c r="F27"/>
  <c r="G11"/>
  <c r="G13"/>
  <c r="G12"/>
  <c r="G10"/>
  <c r="F15"/>
  <c r="AC3"/>
  <c r="G25"/>
  <c r="F17"/>
  <c r="G27"/>
  <c r="F10"/>
  <c r="G20"/>
  <c r="F12"/>
  <c r="G22"/>
  <c r="F20"/>
  <c r="F21"/>
  <c r="F22"/>
  <c r="F23"/>
  <c r="F11"/>
  <c r="G21"/>
  <c r="F13"/>
  <c r="G23"/>
  <c r="AE3" i="10"/>
  <c r="AI8"/>
  <c r="AI9"/>
  <c r="F27" s="1"/>
  <c r="AI10"/>
  <c r="F22"/>
  <c r="F17"/>
  <c r="F10"/>
  <c r="G22"/>
  <c r="F13"/>
  <c r="G23"/>
  <c r="G17"/>
  <c r="F20"/>
  <c r="F23"/>
  <c r="F11"/>
  <c r="AI7"/>
  <c r="AG22" i="8"/>
  <c r="AF22"/>
  <c r="AG21"/>
  <c r="AF21"/>
  <c r="AG20"/>
  <c r="AF20"/>
  <c r="AG19"/>
  <c r="AF19"/>
  <c r="AG18"/>
  <c r="AF18"/>
  <c r="AG17"/>
  <c r="AF17"/>
  <c r="AG16"/>
  <c r="AF16"/>
  <c r="AG15"/>
  <c r="AF15"/>
  <c r="AG14"/>
  <c r="AF14"/>
  <c r="AG13"/>
  <c r="AF13"/>
  <c r="AG12"/>
  <c r="AF12"/>
  <c r="AG11"/>
  <c r="AF11"/>
  <c r="AG10"/>
  <c r="AF10"/>
  <c r="AI10" s="1"/>
  <c r="AG9"/>
  <c r="AF9"/>
  <c r="AH10"/>
  <c r="AG7"/>
  <c r="AG4"/>
  <c r="AG3"/>
  <c r="O22"/>
  <c r="O21"/>
  <c r="O20"/>
  <c r="O19"/>
  <c r="O18"/>
  <c r="O17"/>
  <c r="O16"/>
  <c r="O15"/>
  <c r="O10"/>
  <c r="O9"/>
  <c r="O8"/>
  <c r="O7"/>
  <c r="J22"/>
  <c r="J21"/>
  <c r="J20"/>
  <c r="J19"/>
  <c r="J18"/>
  <c r="J17"/>
  <c r="J16"/>
  <c r="J15"/>
  <c r="J14"/>
  <c r="J13"/>
  <c r="J12"/>
  <c r="J11"/>
  <c r="J10"/>
  <c r="J9"/>
  <c r="J8"/>
  <c r="J7"/>
  <c r="AG8"/>
  <c r="AF8"/>
  <c r="AF7"/>
  <c r="O11"/>
  <c r="O12"/>
  <c r="O13"/>
  <c r="O14"/>
  <c r="G25" i="14" l="1"/>
  <c r="F17" i="13"/>
  <c r="G25" i="12"/>
  <c r="G17" i="11"/>
  <c r="G13" i="10"/>
  <c r="G21"/>
  <c r="G11"/>
  <c r="F20" i="8"/>
  <c r="G13"/>
  <c r="F13"/>
  <c r="G12"/>
  <c r="G12" i="10"/>
  <c r="F21"/>
  <c r="F21" i="8"/>
  <c r="G20"/>
  <c r="G10" i="10"/>
  <c r="G25"/>
  <c r="AC3"/>
  <c r="G27"/>
  <c r="AI9" i="8"/>
  <c r="F27" s="1"/>
  <c r="F25" i="14"/>
  <c r="G15"/>
  <c r="AC4"/>
  <c r="F25" i="12"/>
  <c r="AC4"/>
  <c r="G15"/>
  <c r="AH9" i="8"/>
  <c r="F25" i="11"/>
  <c r="G15"/>
  <c r="AC4"/>
  <c r="F25" i="10"/>
  <c r="AC4"/>
  <c r="G15"/>
  <c r="G11" i="8"/>
  <c r="F24"/>
  <c r="AE3"/>
  <c r="AI7"/>
  <c r="F25" s="1"/>
  <c r="AI8"/>
  <c r="AE4"/>
  <c r="AH7"/>
  <c r="G25" s="1"/>
  <c r="AH8"/>
  <c r="F12" l="1"/>
  <c r="G21"/>
  <c r="F23"/>
  <c r="G17"/>
  <c r="G27"/>
  <c r="F17"/>
  <c r="G22"/>
  <c r="G24"/>
  <c r="F11"/>
  <c r="G23"/>
  <c r="G10"/>
  <c r="F22"/>
  <c r="F10"/>
  <c r="AC4"/>
  <c r="G15"/>
  <c r="AC3"/>
  <c r="F15"/>
</calcChain>
</file>

<file path=xl/sharedStrings.xml><?xml version="1.0" encoding="utf-8"?>
<sst xmlns="http://schemas.openxmlformats.org/spreadsheetml/2006/main" count="861" uniqueCount="130">
  <si>
    <t>Body</t>
  </si>
  <si>
    <t>Sety</t>
  </si>
  <si>
    <t>Loptičky</t>
  </si>
  <si>
    <t>P</t>
  </si>
  <si>
    <t>R</t>
  </si>
  <si>
    <t>body</t>
  </si>
  <si>
    <t>podpis vedúceho družstva</t>
  </si>
  <si>
    <t>podpis hlavného rozhodcu</t>
  </si>
  <si>
    <t>I.set</t>
  </si>
  <si>
    <t>II.set</t>
  </si>
  <si>
    <t>III.set</t>
  </si>
  <si>
    <t>IV.set</t>
  </si>
  <si>
    <t>V.set</t>
  </si>
  <si>
    <t>Kolo:</t>
  </si>
  <si>
    <t>Rozhodca:</t>
  </si>
  <si>
    <t>Domáci</t>
  </si>
  <si>
    <t>Hostia</t>
  </si>
  <si>
    <t>Výhra</t>
  </si>
  <si>
    <t>prehra</t>
  </si>
  <si>
    <t>Priezvisko a meno</t>
  </si>
  <si>
    <t>DOMÁCI</t>
  </si>
  <si>
    <t>HOSTIA</t>
  </si>
  <si>
    <t>I.štvorhra</t>
  </si>
  <si>
    <t>II.štvorhra</t>
  </si>
  <si>
    <t>Rozpis</t>
  </si>
  <si>
    <t>V</t>
  </si>
  <si>
    <t>Dňa:</t>
  </si>
  <si>
    <t>Súťaž:</t>
  </si>
  <si>
    <t>Kraj:</t>
  </si>
  <si>
    <t xml:space="preserve">                                                                  </t>
  </si>
  <si>
    <t>striedanie</t>
  </si>
  <si>
    <t>Domáci:</t>
  </si>
  <si>
    <t>A</t>
  </si>
  <si>
    <t>B</t>
  </si>
  <si>
    <t>C</t>
  </si>
  <si>
    <t>D</t>
  </si>
  <si>
    <t>X</t>
  </si>
  <si>
    <t>Y</t>
  </si>
  <si>
    <t>Z</t>
  </si>
  <si>
    <t>U</t>
  </si>
  <si>
    <t>Striedanie</t>
  </si>
  <si>
    <t xml:space="preserve">Pripomienky          </t>
  </si>
  <si>
    <t>Banská Bystrica</t>
  </si>
  <si>
    <t>Ročník :</t>
  </si>
  <si>
    <t>domáci</t>
  </si>
  <si>
    <t>hostia</t>
  </si>
  <si>
    <t>ZÁPIS O STRETNUTÍ V STOLNOM TENISE</t>
  </si>
  <si>
    <t>skrečovaný zápas</t>
  </si>
  <si>
    <t>S   L   O   V   E   N   S   K   Ý         S   T   O   L   N   O   T   E   N   I   S   O   V   Ý          Z   V   A   Z</t>
  </si>
  <si>
    <t xml:space="preserve">         ZÁPIS O STRETNUTÍ V STOLNOM TENISE</t>
  </si>
  <si>
    <t>V liste "zápis" je potrebné vypísať bunky t. j.:</t>
  </si>
  <si>
    <t>Domáce družstvo a hosťujúce družstvo</t>
  </si>
  <si>
    <t>Číslo stretnutia pokiaľ sa používa v súťaži</t>
  </si>
  <si>
    <t>Názov súťaže, kraj, meno hlavného rozhodcu, dátum</t>
  </si>
  <si>
    <t>V zmysle rozpisu súťaže nežrebuje sa o poradie, domáci majú automaticky X</t>
  </si>
  <si>
    <t>Vypísať mená hráčov, ktorí nastúpia vo štvorhrách a prvé dvojhry</t>
  </si>
  <si>
    <t>ostatné poradie vrátane rozpisu mien hráčov sa vypíše automaticky</t>
  </si>
  <si>
    <t>Potom je potrebné písať výsledky jednotlivých setov, ostatné sa vypíše automaticky t. j.</t>
  </si>
  <si>
    <t>Celkový výsledok:</t>
  </si>
  <si>
    <t>ako aj úspešnosť hráčov v stretnutí</t>
  </si>
  <si>
    <t>Pokiaľ dôjde k striedaniu je potrebné k menu hráča, ktorý je striedaný dopísať písmeno X</t>
  </si>
  <si>
    <t>Písmeno X dopísať tak aby zodpovedalo kedy prišlo k striedaniu t. j.</t>
  </si>
  <si>
    <t>a pripočíta im aj úspešnosť</t>
  </si>
  <si>
    <t>V prípade, že zápas vzdá hosťujúci hráč píše sa wo</t>
  </si>
  <si>
    <t>SLOVENSKÝ STOLNOTENISOVÝ ZVäZ</t>
  </si>
  <si>
    <t>SLOVAK TABLE TENNIS ASSOCIATION</t>
  </si>
  <si>
    <t>Rimavskej Sobote</t>
  </si>
  <si>
    <t>Licencia</t>
  </si>
  <si>
    <t>2017/2018</t>
  </si>
  <si>
    <t>Č.zápasu</t>
  </si>
  <si>
    <t>sety celkom</t>
  </si>
  <si>
    <t>čas začiatok</t>
  </si>
  <si>
    <t>Čas koniec</t>
  </si>
  <si>
    <t>1.štvorhra</t>
  </si>
  <si>
    <t>2.štvorhra</t>
  </si>
  <si>
    <t>SLOVENSKÝ STOLNOTENISOVÝ ZVÄZ</t>
  </si>
  <si>
    <t>Hartwig Stanislav</t>
  </si>
  <si>
    <t>15. apríla 2018</t>
  </si>
  <si>
    <t>s</t>
  </si>
  <si>
    <t>Po prvých dvojhrách, druhých, program automaticky prepíše hráčov ktorí budú striedaní</t>
  </si>
  <si>
    <t>V prípade, že stretnutie niektorí z hráčov vzdá v priebehu rozohratého zápasu je potrebné výsledok zapísať ako 11:0 resp. 0:11 v troch setoch</t>
  </si>
  <si>
    <t>Do stĺpca "skrečovaný zápis" sa v prípade, že zápas bez boja vzdá domáci píše ow</t>
  </si>
  <si>
    <t>Kvalifikačný turnaj o postup do 4.ligy</t>
  </si>
  <si>
    <t>Poradie</t>
  </si>
  <si>
    <t>počet stretnutí</t>
  </si>
  <si>
    <t>výhra</t>
  </si>
  <si>
    <t>nerozhodne</t>
  </si>
  <si>
    <t>;</t>
  </si>
  <si>
    <t>TABUĽKA KVALIFIKAČNÉHO TURNAJA O POSTUP DO 4.LIGY KSTZ BB - SÚŤAŽNÝ ROČNÍK 2017/2018</t>
  </si>
  <si>
    <t>Kontumácia</t>
  </si>
  <si>
    <t>STK MAGNEZIT REVÚCA - TISOVEC "C"</t>
  </si>
  <si>
    <t>STK OROVNICA "A"</t>
  </si>
  <si>
    <t>MŠK STO BREZNO "B"</t>
  </si>
  <si>
    <t>MŠK DUDINCE "A"</t>
  </si>
  <si>
    <t>STOLNOTENISOVÝ KLUB OROVNICA "A"</t>
  </si>
  <si>
    <t>STOLNOTENISOVÝ KLUB MAGNEZIT REVÚCA - TISOVEC "C"</t>
  </si>
  <si>
    <t>MESTSKÝ ŠPORTOVÝ KLUB DUDINCE "A"</t>
  </si>
  <si>
    <t>MESTSKÝ ŠPORTOVÝ KLUB STOLNOTENISOVÝ ODDIEL BREZNO "B"</t>
  </si>
  <si>
    <t xml:space="preserve"> </t>
  </si>
  <si>
    <t>HARTWIG Stanislav</t>
  </si>
  <si>
    <t>HICÁR Ján ml</t>
  </si>
  <si>
    <t>GOMORI Branislav</t>
  </si>
  <si>
    <t>ROVNÝ Igor</t>
  </si>
  <si>
    <t>HICÁR Ján st.</t>
  </si>
  <si>
    <t>TORDA René</t>
  </si>
  <si>
    <t>TEREN Tomáš</t>
  </si>
  <si>
    <t>TORDA Silvester</t>
  </si>
  <si>
    <t>HANULIAK Ján</t>
  </si>
  <si>
    <t>IŠTVÁN Ladislav</t>
  </si>
  <si>
    <t>KLESKEŇ Daniel</t>
  </si>
  <si>
    <t>PAMPÚRIK Vladimír</t>
  </si>
  <si>
    <t>GÁLIK Igor</t>
  </si>
  <si>
    <t>DEMIAN Boris</t>
  </si>
  <si>
    <t>Poltári</t>
  </si>
  <si>
    <t>19. mája 2018</t>
  </si>
  <si>
    <t>VLČKO Miroslav</t>
  </si>
  <si>
    <t>GUBOV Patrik</t>
  </si>
  <si>
    <t>MAGUŠIN Ľuboš</t>
  </si>
  <si>
    <t>KRIŠTOF Michal</t>
  </si>
  <si>
    <t>19.mája 2018</t>
  </si>
  <si>
    <t>IŠTVÁN Martin</t>
  </si>
  <si>
    <t>loptičky</t>
  </si>
  <si>
    <t>sety</t>
  </si>
  <si>
    <t>Rozdiel sety</t>
  </si>
  <si>
    <t>Rozdiel loptičky</t>
  </si>
  <si>
    <t>Rozdiel body</t>
  </si>
  <si>
    <t>HICÁR Ján ml.</t>
  </si>
  <si>
    <t>HICÁR Ján st</t>
  </si>
  <si>
    <t>ZIGO Miroslav</t>
  </si>
  <si>
    <t>o poradí na 3 a 4. mieste rozhodol vzájomný zápas</t>
  </si>
</sst>
</file>

<file path=xl/styles.xml><?xml version="1.0" encoding="utf-8"?>
<styleSheet xmlns="http://schemas.openxmlformats.org/spreadsheetml/2006/main">
  <fonts count="29"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8"/>
      <name val="Arial CE"/>
      <family val="2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2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CE"/>
      <charset val="238"/>
    </font>
    <font>
      <sz val="11"/>
      <color rgb="FF007A37"/>
      <name val="Arial Rounded MT Bold"/>
      <family val="2"/>
    </font>
    <font>
      <sz val="8"/>
      <name val="Arial Narrow"/>
      <family val="2"/>
    </font>
    <font>
      <b/>
      <sz val="12"/>
      <color rgb="FF007A37"/>
      <name val="Arial Narrow"/>
      <family val="2"/>
      <charset val="238"/>
    </font>
    <font>
      <b/>
      <sz val="18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dashDotDot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right" vertical="top"/>
    </xf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10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3" fillId="0" borderId="38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12" fillId="0" borderId="12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horizontal="center"/>
      <protection locked="0"/>
    </xf>
    <xf numFmtId="0" fontId="3" fillId="0" borderId="45" xfId="0" applyFont="1" applyFill="1" applyBorder="1" applyAlignment="1" applyProtection="1">
      <alignment horizontal="center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Continuous"/>
    </xf>
    <xf numFmtId="0" fontId="0" fillId="0" borderId="48" xfId="0" applyFill="1" applyBorder="1" applyAlignment="1"/>
    <xf numFmtId="0" fontId="0" fillId="0" borderId="49" xfId="0" applyFill="1" applyBorder="1" applyAlignment="1"/>
    <xf numFmtId="0" fontId="7" fillId="0" borderId="0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centerContinuous"/>
    </xf>
    <xf numFmtId="0" fontId="3" fillId="0" borderId="25" xfId="0" applyFont="1" applyFill="1" applyBorder="1" applyAlignment="1" applyProtection="1">
      <alignment horizontal="centerContinuous"/>
    </xf>
    <xf numFmtId="0" fontId="3" fillId="0" borderId="26" xfId="0" applyFont="1" applyFill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0" fontId="3" fillId="0" borderId="23" xfId="0" applyFont="1" applyFill="1" applyBorder="1" applyAlignment="1" applyProtection="1">
      <alignment horizontal="centerContinuous"/>
    </xf>
    <xf numFmtId="0" fontId="13" fillId="0" borderId="53" xfId="0" applyFont="1" applyFill="1" applyBorder="1" applyAlignment="1" applyProtection="1">
      <alignment horizontal="center"/>
    </xf>
    <xf numFmtId="0" fontId="13" fillId="0" borderId="29" xfId="0" applyFont="1" applyFill="1" applyBorder="1" applyAlignment="1" applyProtection="1">
      <alignment horizontal="center"/>
    </xf>
    <xf numFmtId="0" fontId="13" fillId="0" borderId="12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13" fillId="0" borderId="54" xfId="0" applyFont="1" applyFill="1" applyBorder="1" applyAlignment="1" applyProtection="1">
      <alignment horizontal="center"/>
    </xf>
    <xf numFmtId="0" fontId="13" fillId="0" borderId="32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13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55" xfId="0" applyFont="1" applyFill="1" applyBorder="1" applyAlignment="1" applyProtection="1">
      <alignment horizontal="center"/>
    </xf>
    <xf numFmtId="0" fontId="13" fillId="0" borderId="35" xfId="0" applyFont="1" applyFill="1" applyBorder="1" applyAlignment="1" applyProtection="1">
      <alignment horizontal="center"/>
    </xf>
    <xf numFmtId="0" fontId="13" fillId="0" borderId="18" xfId="0" applyFont="1" applyFill="1" applyBorder="1" applyAlignment="1" applyProtection="1">
      <alignment horizontal="center"/>
    </xf>
    <xf numFmtId="0" fontId="13" fillId="0" borderId="17" xfId="0" applyFont="1" applyFill="1" applyBorder="1" applyAlignment="1" applyProtection="1">
      <alignment horizontal="center"/>
    </xf>
    <xf numFmtId="0" fontId="13" fillId="0" borderId="19" xfId="0" applyFont="1" applyFill="1" applyBorder="1" applyAlignment="1" applyProtection="1">
      <alignment horizontal="center"/>
    </xf>
    <xf numFmtId="0" fontId="13" fillId="0" borderId="56" xfId="0" applyFont="1" applyFill="1" applyBorder="1" applyAlignment="1" applyProtection="1">
      <alignment horizontal="center"/>
    </xf>
    <xf numFmtId="0" fontId="13" fillId="0" borderId="40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</xf>
    <xf numFmtId="0" fontId="13" fillId="0" borderId="20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8" fillId="0" borderId="36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50" xfId="0" applyFont="1" applyFill="1" applyBorder="1" applyAlignment="1" applyProtection="1">
      <alignment horizontal="center"/>
      <protection locked="0"/>
    </xf>
    <xf numFmtId="0" fontId="8" fillId="0" borderId="41" xfId="0" applyFont="1" applyFill="1" applyBorder="1" applyAlignment="1" applyProtection="1">
      <alignment horizontal="center"/>
      <protection locked="0"/>
    </xf>
    <xf numFmtId="0" fontId="8" fillId="0" borderId="5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 applyProtection="1">
      <alignment horizontal="centerContinuous"/>
      <protection locked="0"/>
    </xf>
    <xf numFmtId="14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Continuous"/>
      <protection locked="0"/>
    </xf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 applyProtection="1">
      <alignment horizontal="centerContinuous"/>
      <protection locked="0"/>
    </xf>
    <xf numFmtId="0" fontId="2" fillId="0" borderId="0" xfId="0" applyFont="1" applyBorder="1" applyAlignment="1"/>
    <xf numFmtId="0" fontId="1" fillId="0" borderId="0" xfId="0" applyFont="1" applyFill="1" applyBorder="1" applyAlignment="1"/>
    <xf numFmtId="0" fontId="1" fillId="0" borderId="62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0" fillId="0" borderId="62" xfId="0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vertical="top"/>
    </xf>
    <xf numFmtId="0" fontId="2" fillId="0" borderId="0" xfId="0" applyFont="1" applyFill="1"/>
    <xf numFmtId="0" fontId="16" fillId="0" borderId="76" xfId="0" applyFont="1" applyFill="1" applyBorder="1" applyAlignment="1" applyProtection="1"/>
    <xf numFmtId="0" fontId="4" fillId="2" borderId="76" xfId="0" applyFont="1" applyFill="1" applyBorder="1" applyAlignment="1" applyProtection="1"/>
    <xf numFmtId="0" fontId="4" fillId="2" borderId="90" xfId="0" applyFont="1" applyFill="1" applyBorder="1" applyAlignment="1" applyProtection="1"/>
    <xf numFmtId="0" fontId="4" fillId="2" borderId="75" xfId="0" applyFont="1" applyFill="1" applyBorder="1" applyAlignment="1" applyProtection="1"/>
    <xf numFmtId="0" fontId="4" fillId="2" borderId="91" xfId="0" applyFont="1" applyFill="1" applyBorder="1" applyAlignment="1" applyProtection="1"/>
    <xf numFmtId="0" fontId="16" fillId="0" borderId="88" xfId="0" applyFont="1" applyFill="1" applyBorder="1" applyAlignment="1" applyProtection="1"/>
    <xf numFmtId="0" fontId="16" fillId="0" borderId="89" xfId="0" applyFont="1" applyFill="1" applyBorder="1" applyAlignment="1" applyProtection="1"/>
    <xf numFmtId="0" fontId="16" fillId="0" borderId="75" xfId="0" applyFont="1" applyFill="1" applyBorder="1" applyAlignment="1" applyProtection="1"/>
    <xf numFmtId="0" fontId="22" fillId="3" borderId="61" xfId="0" applyFont="1" applyFill="1" applyBorder="1" applyAlignment="1">
      <alignment horizontal="center" vertical="center"/>
    </xf>
    <xf numFmtId="0" fontId="18" fillId="0" borderId="76" xfId="0" applyFont="1" applyFill="1" applyBorder="1" applyAlignment="1" applyProtection="1">
      <alignment horizontal="center" vertical="center"/>
    </xf>
    <xf numFmtId="0" fontId="18" fillId="0" borderId="7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36" xfId="0" applyFont="1" applyFill="1" applyBorder="1" applyAlignment="1">
      <alignment horizontal="center" vertical="top"/>
    </xf>
    <xf numFmtId="0" fontId="6" fillId="0" borderId="110" xfId="0" applyFont="1" applyFill="1" applyBorder="1" applyAlignment="1"/>
    <xf numFmtId="0" fontId="3" fillId="0" borderId="111" xfId="0" applyFont="1" applyFill="1" applyBorder="1" applyAlignment="1">
      <alignment horizontal="center"/>
    </xf>
    <xf numFmtId="0" fontId="3" fillId="0" borderId="112" xfId="0" applyFont="1" applyFill="1" applyBorder="1" applyAlignment="1">
      <alignment horizontal="center"/>
    </xf>
    <xf numFmtId="0" fontId="13" fillId="3" borderId="59" xfId="0" applyFont="1" applyFill="1" applyBorder="1" applyAlignment="1" applyProtection="1">
      <alignment horizontal="center"/>
    </xf>
    <xf numFmtId="0" fontId="13" fillId="3" borderId="18" xfId="0" applyFont="1" applyFill="1" applyBorder="1" applyAlignment="1" applyProtection="1">
      <alignment horizontal="center"/>
    </xf>
    <xf numFmtId="0" fontId="13" fillId="3" borderId="60" xfId="0" applyFont="1" applyFill="1" applyBorder="1" applyAlignment="1" applyProtection="1">
      <alignment horizontal="center"/>
    </xf>
    <xf numFmtId="0" fontId="13" fillId="3" borderId="8" xfId="0" applyFont="1" applyFill="1" applyBorder="1" applyAlignment="1" applyProtection="1">
      <alignment horizontal="center"/>
    </xf>
    <xf numFmtId="0" fontId="13" fillId="3" borderId="58" xfId="0" applyFont="1" applyFill="1" applyBorder="1" applyAlignment="1" applyProtection="1">
      <alignment horizontal="center"/>
    </xf>
    <xf numFmtId="0" fontId="13" fillId="3" borderId="16" xfId="0" applyFont="1" applyFill="1" applyBorder="1" applyAlignment="1" applyProtection="1">
      <alignment horizontal="center"/>
    </xf>
    <xf numFmtId="0" fontId="13" fillId="3" borderId="57" xfId="0" applyFont="1" applyFill="1" applyBorder="1" applyAlignment="1" applyProtection="1">
      <alignment horizontal="center"/>
    </xf>
    <xf numFmtId="0" fontId="13" fillId="3" borderId="12" xfId="0" applyFont="1" applyFill="1" applyBorder="1" applyAlignment="1" applyProtection="1">
      <alignment horizontal="center"/>
    </xf>
    <xf numFmtId="0" fontId="8" fillId="3" borderId="65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8" fillId="0" borderId="52" xfId="0" applyFont="1" applyFill="1" applyBorder="1" applyAlignment="1" applyProtection="1">
      <alignment vertical="center"/>
    </xf>
    <xf numFmtId="20" fontId="0" fillId="0" borderId="6" xfId="0" applyNumberFormat="1" applyFill="1" applyBorder="1" applyAlignment="1">
      <alignment horizontal="center"/>
    </xf>
    <xf numFmtId="20" fontId="9" fillId="0" borderId="6" xfId="0" applyNumberFormat="1" applyFont="1" applyFill="1" applyBorder="1" applyAlignment="1" applyProtection="1">
      <alignment horizontal="center"/>
      <protection locked="0"/>
    </xf>
    <xf numFmtId="0" fontId="12" fillId="0" borderId="9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3" borderId="121" xfId="0" applyFont="1" applyFill="1" applyBorder="1" applyAlignment="1" applyProtection="1">
      <alignment horizontal="center"/>
    </xf>
    <xf numFmtId="0" fontId="13" fillId="3" borderId="48" xfId="0" applyFont="1" applyFill="1" applyBorder="1" applyAlignment="1" applyProtection="1">
      <alignment horizontal="center"/>
    </xf>
    <xf numFmtId="0" fontId="12" fillId="0" borderId="78" xfId="0" applyFont="1" applyFill="1" applyBorder="1" applyAlignment="1">
      <alignment horizontal="center"/>
    </xf>
    <xf numFmtId="0" fontId="13" fillId="0" borderId="55" xfId="0" applyFont="1" applyFill="1" applyBorder="1" applyAlignment="1" applyProtection="1">
      <alignment horizontal="center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56" xfId="0" applyFont="1" applyFill="1" applyBorder="1" applyAlignment="1" applyProtection="1">
      <alignment horizontal="center"/>
      <protection locked="0"/>
    </xf>
    <xf numFmtId="0" fontId="13" fillId="0" borderId="40" xfId="0" applyFont="1" applyFill="1" applyBorder="1" applyAlignment="1" applyProtection="1">
      <alignment horizontal="center"/>
      <protection locked="0"/>
    </xf>
    <xf numFmtId="0" fontId="13" fillId="0" borderId="54" xfId="0" applyFont="1" applyFill="1" applyBorder="1" applyAlignment="1" applyProtection="1">
      <alignment horizontal="center"/>
      <protection locked="0"/>
    </xf>
    <xf numFmtId="0" fontId="13" fillId="0" borderId="32" xfId="0" applyFont="1" applyFill="1" applyBorder="1" applyAlignment="1" applyProtection="1">
      <alignment horizontal="center"/>
      <protection locked="0"/>
    </xf>
    <xf numFmtId="0" fontId="13" fillId="0" borderId="53" xfId="0" applyFont="1" applyFill="1" applyBorder="1" applyAlignment="1" applyProtection="1">
      <alignment horizontal="center"/>
      <protection locked="0"/>
    </xf>
    <xf numFmtId="0" fontId="13" fillId="0" borderId="29" xfId="0" applyFont="1" applyFill="1" applyBorder="1" applyAlignment="1" applyProtection="1">
      <alignment horizontal="center"/>
      <protection locked="0"/>
    </xf>
    <xf numFmtId="20" fontId="0" fillId="0" borderId="6" xfId="0" applyNumberFormat="1" applyFill="1" applyBorder="1" applyAlignment="1" applyProtection="1">
      <alignment horizontal="center"/>
      <protection locked="0"/>
    </xf>
    <xf numFmtId="0" fontId="22" fillId="3" borderId="6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" fillId="0" borderId="42" xfId="0" applyFont="1" applyBorder="1" applyAlignment="1">
      <alignment horizontal="center" vertical="center" textRotation="90"/>
    </xf>
    <xf numFmtId="0" fontId="7" fillId="0" borderId="12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/>
    </xf>
    <xf numFmtId="0" fontId="2" fillId="0" borderId="0" xfId="0" applyFont="1" applyAlignment="1">
      <alignment textRotation="90"/>
    </xf>
    <xf numFmtId="0" fontId="2" fillId="0" borderId="19" xfId="0" applyFont="1" applyBorder="1" applyAlignment="1">
      <alignment horizontal="center"/>
    </xf>
    <xf numFmtId="0" fontId="2" fillId="0" borderId="71" xfId="0" applyFont="1" applyBorder="1"/>
    <xf numFmtId="0" fontId="2" fillId="0" borderId="6" xfId="0" applyFont="1" applyBorder="1" applyAlignment="1">
      <alignment horizontal="center"/>
    </xf>
    <xf numFmtId="2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/>
    </xf>
    <xf numFmtId="0" fontId="9" fillId="0" borderId="63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9" fillId="0" borderId="50" xfId="0" applyFont="1" applyFill="1" applyBorder="1" applyAlignment="1">
      <alignment horizontal="left" vertical="top"/>
    </xf>
    <xf numFmtId="0" fontId="9" fillId="0" borderId="78" xfId="0" applyFont="1" applyFill="1" applyBorder="1" applyAlignment="1">
      <alignment horizontal="left" vertical="top"/>
    </xf>
    <xf numFmtId="0" fontId="9" fillId="0" borderId="109" xfId="0" applyFont="1" applyFill="1" applyBorder="1" applyAlignment="1">
      <alignment horizontal="left" vertical="top"/>
    </xf>
    <xf numFmtId="0" fontId="0" fillId="0" borderId="50" xfId="0" applyFill="1" applyBorder="1" applyAlignment="1">
      <alignment horizontal="center" vertical="top"/>
    </xf>
    <xf numFmtId="0" fontId="0" fillId="0" borderId="78" xfId="0" applyFill="1" applyBorder="1" applyAlignment="1">
      <alignment horizontal="center" vertical="top"/>
    </xf>
    <xf numFmtId="0" fontId="0" fillId="0" borderId="109" xfId="0" applyFill="1" applyBorder="1" applyAlignment="1">
      <alignment horizontal="center" vertical="top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19" fillId="0" borderId="1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1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87" xfId="0" applyFont="1" applyFill="1" applyBorder="1" applyAlignment="1" applyProtection="1">
      <alignment horizontal="left"/>
      <protection locked="0"/>
    </xf>
    <xf numFmtId="0" fontId="0" fillId="0" borderId="86" xfId="0" applyFill="1" applyBorder="1" applyAlignment="1" applyProtection="1">
      <alignment horizontal="left"/>
      <protection locked="0"/>
    </xf>
    <xf numFmtId="0" fontId="12" fillId="0" borderId="96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left" vertical="top"/>
      <protection locked="0"/>
    </xf>
    <xf numFmtId="0" fontId="3" fillId="0" borderId="20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5" fillId="0" borderId="42" xfId="0" applyFont="1" applyFill="1" applyBorder="1" applyAlignment="1" applyProtection="1">
      <alignment horizontal="left"/>
      <protection locked="0"/>
    </xf>
    <xf numFmtId="0" fontId="0" fillId="0" borderId="83" xfId="0" applyFill="1" applyBorder="1" applyAlignment="1" applyProtection="1">
      <alignment horizontal="left"/>
      <protection locked="0"/>
    </xf>
    <xf numFmtId="0" fontId="5" fillId="0" borderId="19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center" vertical="center" textRotation="90" wrapText="1"/>
    </xf>
    <xf numFmtId="0" fontId="3" fillId="0" borderId="38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3" fillId="0" borderId="10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left" vertical="top"/>
      <protection locked="0"/>
    </xf>
    <xf numFmtId="0" fontId="24" fillId="0" borderId="112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19" fillId="0" borderId="113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19" fillId="0" borderId="1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left"/>
      <protection locked="0"/>
    </xf>
    <xf numFmtId="0" fontId="12" fillId="0" borderId="50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94" xfId="0" applyFont="1" applyFill="1" applyBorder="1" applyAlignment="1">
      <alignment horizontal="center" vertical="center"/>
    </xf>
    <xf numFmtId="0" fontId="12" fillId="0" borderId="95" xfId="0" applyFont="1" applyFill="1" applyBorder="1" applyAlignment="1">
      <alignment horizontal="center" vertical="center"/>
    </xf>
    <xf numFmtId="0" fontId="0" fillId="0" borderId="71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16" xfId="0" applyFill="1" applyBorder="1" applyAlignment="1" applyProtection="1">
      <alignment horizontal="left"/>
    </xf>
    <xf numFmtId="0" fontId="4" fillId="0" borderId="65" xfId="0" applyFont="1" applyFill="1" applyBorder="1" applyAlignment="1">
      <alignment horizontal="center"/>
    </xf>
    <xf numFmtId="0" fontId="0" fillId="0" borderId="9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5" fillId="0" borderId="11" xfId="0" applyFont="1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72" xfId="0" applyFill="1" applyBorder="1" applyAlignment="1" applyProtection="1">
      <alignment horizontal="left"/>
    </xf>
    <xf numFmtId="0" fontId="0" fillId="0" borderId="17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8" fillId="0" borderId="96" xfId="0" applyFont="1" applyFill="1" applyBorder="1" applyAlignment="1" applyProtection="1">
      <alignment horizontal="center" vertical="center"/>
      <protection locked="0"/>
    </xf>
    <xf numFmtId="0" fontId="8" fillId="0" borderId="79" xfId="0" applyFont="1" applyFill="1" applyBorder="1" applyAlignment="1" applyProtection="1">
      <alignment horizontal="center" vertical="center"/>
      <protection locked="0"/>
    </xf>
    <xf numFmtId="0" fontId="13" fillId="0" borderId="105" xfId="0" applyFont="1" applyFill="1" applyBorder="1" applyAlignment="1" applyProtection="1">
      <alignment horizontal="center" vertical="center"/>
    </xf>
    <xf numFmtId="0" fontId="13" fillId="0" borderId="106" xfId="0" applyFont="1" applyFill="1" applyBorder="1" applyAlignment="1" applyProtection="1">
      <alignment horizontal="center" vertical="center"/>
    </xf>
    <xf numFmtId="0" fontId="13" fillId="3" borderId="107" xfId="0" applyFont="1" applyFill="1" applyBorder="1" applyAlignment="1" applyProtection="1">
      <alignment horizontal="center" vertical="center"/>
    </xf>
    <xf numFmtId="0" fontId="13" fillId="3" borderId="108" xfId="0" applyFont="1" applyFill="1" applyBorder="1" applyAlignment="1" applyProtection="1">
      <alignment horizontal="center" vertical="center"/>
    </xf>
    <xf numFmtId="0" fontId="13" fillId="3" borderId="103" xfId="0" applyFont="1" applyFill="1" applyBorder="1" applyAlignment="1" applyProtection="1">
      <alignment horizontal="center" vertical="center"/>
    </xf>
    <xf numFmtId="0" fontId="13" fillId="3" borderId="104" xfId="0" applyFont="1" applyFill="1" applyBorder="1" applyAlignment="1" applyProtection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99" xfId="0" applyFont="1" applyFill="1" applyBorder="1" applyAlignment="1" applyProtection="1">
      <alignment horizontal="center" vertical="center"/>
    </xf>
    <xf numFmtId="0" fontId="19" fillId="0" borderId="100" xfId="0" applyFont="1" applyFill="1" applyBorder="1" applyAlignment="1" applyProtection="1">
      <alignment horizontal="center" textRotation="90"/>
    </xf>
    <xf numFmtId="0" fontId="19" fillId="0" borderId="69" xfId="0" applyFont="1" applyFill="1" applyBorder="1" applyAlignment="1" applyProtection="1">
      <alignment horizontal="center" textRotation="90"/>
    </xf>
    <xf numFmtId="0" fontId="13" fillId="0" borderId="118" xfId="0" applyFont="1" applyFill="1" applyBorder="1" applyAlignment="1" applyProtection="1">
      <alignment horizontal="center" vertical="center"/>
    </xf>
    <xf numFmtId="0" fontId="13" fillId="0" borderId="119" xfId="0" applyFont="1" applyFill="1" applyBorder="1" applyAlignment="1" applyProtection="1">
      <alignment horizontal="center" vertical="center"/>
    </xf>
    <xf numFmtId="0" fontId="8" fillId="0" borderId="78" xfId="0" applyFont="1" applyFill="1" applyBorder="1" applyAlignment="1" applyProtection="1">
      <alignment horizontal="center" vertical="center"/>
      <protection locked="0"/>
    </xf>
    <xf numFmtId="0" fontId="8" fillId="0" borderId="116" xfId="0" applyFont="1" applyFill="1" applyBorder="1" applyAlignment="1">
      <alignment horizontal="center" textRotation="90"/>
    </xf>
    <xf numFmtId="0" fontId="8" fillId="0" borderId="117" xfId="0" applyFont="1" applyFill="1" applyBorder="1" applyAlignment="1">
      <alignment horizontal="center" textRotation="90"/>
    </xf>
    <xf numFmtId="0" fontId="8" fillId="0" borderId="87" xfId="0" applyFont="1" applyFill="1" applyBorder="1" applyAlignment="1">
      <alignment horizontal="center" textRotation="75" wrapText="1"/>
    </xf>
    <xf numFmtId="0" fontId="8" fillId="0" borderId="86" xfId="0" applyFont="1" applyFill="1" applyBorder="1" applyAlignment="1">
      <alignment horizontal="center" textRotation="75" wrapText="1"/>
    </xf>
    <xf numFmtId="0" fontId="8" fillId="0" borderId="80" xfId="0" applyFont="1" applyFill="1" applyBorder="1" applyAlignment="1">
      <alignment horizontal="center" textRotation="75" wrapText="1"/>
    </xf>
    <xf numFmtId="0" fontId="8" fillId="0" borderId="49" xfId="0" applyFont="1" applyFill="1" applyBorder="1" applyAlignment="1">
      <alignment horizontal="center" textRotation="75" wrapText="1"/>
    </xf>
    <xf numFmtId="0" fontId="17" fillId="0" borderId="17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6" fillId="0" borderId="78" xfId="0" applyFont="1" applyFill="1" applyBorder="1" applyAlignment="1">
      <alignment horizontal="center" textRotation="90"/>
    </xf>
    <xf numFmtId="0" fontId="16" fillId="0" borderId="81" xfId="0" applyFont="1" applyFill="1" applyBorder="1" applyAlignment="1">
      <alignment horizontal="center" textRotation="90"/>
    </xf>
    <xf numFmtId="0" fontId="13" fillId="0" borderId="120" xfId="0" applyFont="1" applyFill="1" applyBorder="1" applyAlignment="1" applyProtection="1">
      <alignment horizontal="center" vertical="center"/>
    </xf>
    <xf numFmtId="0" fontId="13" fillId="3" borderId="121" xfId="0" applyFont="1" applyFill="1" applyBorder="1" applyAlignment="1" applyProtection="1">
      <alignment horizontal="center" vertical="center"/>
    </xf>
    <xf numFmtId="0" fontId="13" fillId="3" borderId="119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5" fillId="0" borderId="11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/>
    </xf>
    <xf numFmtId="0" fontId="3" fillId="0" borderId="92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86" xfId="0" applyFont="1" applyFill="1" applyBorder="1" applyAlignment="1" applyProtection="1">
      <alignment horizontal="center"/>
    </xf>
    <xf numFmtId="0" fontId="3" fillId="0" borderId="77" xfId="0" applyFont="1" applyFill="1" applyBorder="1" applyAlignment="1" applyProtection="1">
      <alignment horizontal="left"/>
    </xf>
    <xf numFmtId="0" fontId="3" fillId="0" borderId="65" xfId="0" applyFont="1" applyFill="1" applyBorder="1" applyAlignment="1" applyProtection="1">
      <alignment horizontal="left"/>
    </xf>
    <xf numFmtId="0" fontId="3" fillId="0" borderId="61" xfId="0" applyFont="1" applyFill="1" applyBorder="1" applyAlignment="1" applyProtection="1">
      <alignment horizontal="left"/>
    </xf>
    <xf numFmtId="0" fontId="21" fillId="3" borderId="93" xfId="0" applyFont="1" applyFill="1" applyBorder="1" applyAlignment="1" applyProtection="1">
      <alignment horizontal="center" wrapText="1"/>
    </xf>
    <xf numFmtId="0" fontId="21" fillId="3" borderId="61" xfId="0" applyFont="1" applyFill="1" applyBorder="1" applyAlignment="1" applyProtection="1">
      <alignment horizontal="center" wrapText="1"/>
    </xf>
    <xf numFmtId="0" fontId="3" fillId="0" borderId="52" xfId="0" applyFont="1" applyFill="1" applyBorder="1" applyAlignment="1" applyProtection="1">
      <alignment horizontal="center"/>
    </xf>
    <xf numFmtId="0" fontId="3" fillId="0" borderId="61" xfId="0" applyFont="1" applyFill="1" applyBorder="1" applyAlignment="1" applyProtection="1">
      <alignment horizontal="center"/>
    </xf>
    <xf numFmtId="0" fontId="8" fillId="0" borderId="52" xfId="0" applyFont="1" applyFill="1" applyBorder="1" applyAlignment="1" applyProtection="1">
      <alignment horizontal="center" vertical="center"/>
    </xf>
    <xf numFmtId="0" fontId="8" fillId="0" borderId="65" xfId="0" applyFont="1" applyFill="1" applyBorder="1" applyAlignment="1" applyProtection="1">
      <alignment horizontal="center" vertical="center"/>
    </xf>
    <xf numFmtId="0" fontId="12" fillId="3" borderId="65" xfId="0" applyFont="1" applyFill="1" applyBorder="1" applyAlignment="1" applyProtection="1">
      <alignment horizontal="center" vertical="center"/>
      <protection locked="0"/>
    </xf>
    <xf numFmtId="0" fontId="15" fillId="3" borderId="65" xfId="0" applyFont="1" applyFill="1" applyBorder="1" applyAlignment="1" applyProtection="1">
      <alignment horizontal="center" vertical="center"/>
      <protection locked="0"/>
    </xf>
    <xf numFmtId="0" fontId="15" fillId="3" borderId="61" xfId="0" applyFont="1" applyFill="1" applyBorder="1" applyAlignment="1" applyProtection="1">
      <alignment horizontal="center" vertical="center"/>
      <protection locked="0"/>
    </xf>
    <xf numFmtId="0" fontId="16" fillId="3" borderId="65" xfId="0" applyFont="1" applyFill="1" applyBorder="1" applyAlignment="1" applyProtection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78" xfId="0" applyFont="1" applyFill="1" applyBorder="1" applyAlignment="1">
      <alignment horizontal="center" vertical="center" textRotation="90" wrapText="1"/>
    </xf>
    <xf numFmtId="0" fontId="8" fillId="0" borderId="79" xfId="0" applyFont="1" applyFill="1" applyBorder="1" applyAlignment="1">
      <alignment horizontal="center" vertical="center" textRotation="90" wrapText="1"/>
    </xf>
    <xf numFmtId="0" fontId="14" fillId="0" borderId="68" xfId="0" applyFont="1" applyFill="1" applyBorder="1" applyAlignment="1" applyProtection="1">
      <alignment horizontal="center"/>
    </xf>
    <xf numFmtId="0" fontId="14" fillId="0" borderId="69" xfId="0" applyFont="1" applyFill="1" applyBorder="1" applyAlignment="1" applyProtection="1">
      <alignment horizontal="center"/>
    </xf>
    <xf numFmtId="0" fontId="14" fillId="0" borderId="70" xfId="0" applyFont="1" applyFill="1" applyBorder="1" applyAlignment="1" applyProtection="1">
      <alignment horizontal="center"/>
    </xf>
    <xf numFmtId="0" fontId="10" fillId="0" borderId="52" xfId="0" applyFont="1" applyFill="1" applyBorder="1" applyAlignment="1" applyProtection="1">
      <alignment horizontal="center" vertical="center"/>
      <protection locked="0"/>
    </xf>
    <xf numFmtId="0" fontId="10" fillId="0" borderId="65" xfId="0" applyFont="1" applyFill="1" applyBorder="1" applyAlignment="1" applyProtection="1">
      <alignment horizontal="center" vertical="center"/>
      <protection locked="0"/>
    </xf>
    <xf numFmtId="0" fontId="10" fillId="0" borderId="65" xfId="0" applyFont="1" applyFill="1" applyBorder="1" applyAlignment="1" applyProtection="1">
      <alignment horizontal="center"/>
      <protection locked="0"/>
    </xf>
    <xf numFmtId="0" fontId="10" fillId="0" borderId="61" xfId="0" applyFont="1" applyFill="1" applyBorder="1" applyAlignment="1" applyProtection="1">
      <alignment horizontal="center"/>
      <protection locked="0"/>
    </xf>
    <xf numFmtId="0" fontId="12" fillId="0" borderId="52" xfId="0" applyFont="1" applyFill="1" applyBorder="1" applyAlignment="1" applyProtection="1">
      <alignment horizontal="center" vertical="center"/>
    </xf>
    <xf numFmtId="0" fontId="12" fillId="0" borderId="65" xfId="0" applyFont="1" applyFill="1" applyBorder="1" applyAlignment="1" applyProtection="1">
      <alignment horizontal="center" vertical="center"/>
    </xf>
    <xf numFmtId="0" fontId="11" fillId="0" borderId="52" xfId="0" applyFont="1" applyFill="1" applyBorder="1" applyAlignment="1" applyProtection="1">
      <alignment horizontal="center" vertical="center"/>
    </xf>
    <xf numFmtId="0" fontId="11" fillId="0" borderId="65" xfId="0" applyFont="1" applyFill="1" applyBorder="1" applyAlignment="1" applyProtection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3" borderId="6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14" fillId="0" borderId="73" xfId="0" applyFont="1" applyFill="1" applyBorder="1" applyAlignment="1" applyProtection="1">
      <alignment horizontal="center"/>
    </xf>
    <xf numFmtId="0" fontId="14" fillId="0" borderId="74" xfId="0" applyFont="1" applyFill="1" applyBorder="1" applyAlignment="1" applyProtection="1">
      <alignment horizontal="center"/>
    </xf>
    <xf numFmtId="0" fontId="14" fillId="0" borderId="66" xfId="0" applyFont="1" applyFill="1" applyBorder="1" applyAlignment="1" applyProtection="1">
      <alignment horizontal="center"/>
    </xf>
    <xf numFmtId="0" fontId="14" fillId="0" borderId="67" xfId="0" applyFont="1" applyFill="1" applyBorder="1" applyAlignment="1" applyProtection="1">
      <alignment horizontal="center"/>
    </xf>
    <xf numFmtId="0" fontId="13" fillId="0" borderId="101" xfId="0" applyFont="1" applyFill="1" applyBorder="1" applyAlignment="1" applyProtection="1">
      <alignment horizontal="center" vertical="center"/>
      <protection locked="0"/>
    </xf>
    <xf numFmtId="0" fontId="13" fillId="0" borderId="102" xfId="0" applyFont="1" applyFill="1" applyBorder="1" applyAlignment="1" applyProtection="1">
      <alignment horizontal="center" vertical="center"/>
      <protection locked="0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8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textRotation="75" wrapText="1"/>
    </xf>
    <xf numFmtId="0" fontId="8" fillId="0" borderId="2" xfId="0" applyFont="1" applyFill="1" applyBorder="1" applyAlignment="1">
      <alignment horizontal="center" textRotation="75" wrapText="1"/>
    </xf>
    <xf numFmtId="0" fontId="13" fillId="0" borderId="105" xfId="0" applyFont="1" applyFill="1" applyBorder="1" applyAlignment="1" applyProtection="1">
      <alignment horizontal="center" vertical="center"/>
      <protection locked="0"/>
    </xf>
    <xf numFmtId="0" fontId="13" fillId="0" borderId="106" xfId="0" applyFont="1" applyFill="1" applyBorder="1" applyAlignment="1" applyProtection="1">
      <alignment horizontal="center" vertical="center"/>
      <protection locked="0"/>
    </xf>
    <xf numFmtId="0" fontId="13" fillId="0" borderId="103" xfId="0" applyFont="1" applyFill="1" applyBorder="1" applyAlignment="1" applyProtection="1">
      <alignment horizontal="center" vertical="center"/>
      <protection locked="0"/>
    </xf>
    <xf numFmtId="0" fontId="13" fillId="0" borderId="104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19" fillId="0" borderId="112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7" fillId="3" borderId="76" xfId="0" applyFont="1" applyFill="1" applyBorder="1" applyAlignment="1" applyProtection="1">
      <alignment horizontal="left"/>
      <protection locked="0"/>
    </xf>
    <xf numFmtId="0" fontId="17" fillId="3" borderId="90" xfId="0" applyFont="1" applyFill="1" applyBorder="1" applyAlignment="1" applyProtection="1">
      <alignment horizontal="left"/>
      <protection locked="0"/>
    </xf>
    <xf numFmtId="0" fontId="17" fillId="3" borderId="75" xfId="0" applyFont="1" applyFill="1" applyBorder="1" applyAlignment="1" applyProtection="1">
      <alignment horizontal="left"/>
      <protection locked="0"/>
    </xf>
    <xf numFmtId="0" fontId="17" fillId="3" borderId="91" xfId="0" applyFont="1" applyFill="1" applyBorder="1" applyAlignment="1" applyProtection="1">
      <alignment horizontal="left"/>
      <protection locked="0"/>
    </xf>
    <xf numFmtId="0" fontId="4" fillId="3" borderId="76" xfId="0" applyFont="1" applyFill="1" applyBorder="1" applyAlignment="1" applyProtection="1">
      <alignment horizontal="left"/>
      <protection locked="0"/>
    </xf>
    <xf numFmtId="0" fontId="4" fillId="3" borderId="90" xfId="0" applyFont="1" applyFill="1" applyBorder="1" applyAlignment="1" applyProtection="1">
      <alignment horizontal="left"/>
      <protection locked="0"/>
    </xf>
    <xf numFmtId="0" fontId="4" fillId="3" borderId="75" xfId="0" applyFont="1" applyFill="1" applyBorder="1" applyAlignment="1" applyProtection="1">
      <alignment horizontal="left"/>
      <protection locked="0"/>
    </xf>
    <xf numFmtId="0" fontId="4" fillId="3" borderId="91" xfId="0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/>
    </xf>
    <xf numFmtId="0" fontId="2" fillId="0" borderId="0" xfId="0" applyFont="1" applyAlignment="1">
      <alignment textRotation="90" wrapText="1"/>
    </xf>
    <xf numFmtId="0" fontId="3" fillId="0" borderId="77" xfId="0" applyFont="1" applyFill="1" applyBorder="1" applyAlignment="1" applyProtection="1">
      <alignment horizontal="center"/>
    </xf>
    <xf numFmtId="0" fontId="3" fillId="0" borderId="65" xfId="0" applyFont="1" applyFill="1" applyBorder="1" applyAlignment="1" applyProtection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EE9C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2600325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886075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260032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288607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260032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288607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260032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11" name="text 4"/>
        <xdr:cNvSpPr txBox="1">
          <a:spLocks noChangeArrowheads="1"/>
        </xdr:cNvSpPr>
      </xdr:nvSpPr>
      <xdr:spPr bwMode="auto">
        <a:xfrm>
          <a:off x="288607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260032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3" name="text 4"/>
        <xdr:cNvSpPr txBox="1">
          <a:spLocks noChangeArrowheads="1"/>
        </xdr:cNvSpPr>
      </xdr:nvSpPr>
      <xdr:spPr bwMode="auto">
        <a:xfrm>
          <a:off x="288607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55563</xdr:rowOff>
    </xdr:from>
    <xdr:to>
      <xdr:col>4</xdr:col>
      <xdr:colOff>409575</xdr:colOff>
      <xdr:row>3</xdr:row>
      <xdr:rowOff>114300</xdr:rowOff>
    </xdr:to>
    <xdr:pic>
      <xdr:nvPicPr>
        <xdr:cNvPr id="1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55563"/>
          <a:ext cx="866774" cy="74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519112</xdr:colOff>
      <xdr:row>0</xdr:row>
      <xdr:rowOff>137047</xdr:rowOff>
    </xdr:from>
    <xdr:to>
      <xdr:col>6</xdr:col>
      <xdr:colOff>76200</xdr:colOff>
      <xdr:row>3</xdr:row>
      <xdr:rowOff>12907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0137" y="137047"/>
          <a:ext cx="1366838" cy="561660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6" name="text 4"/>
        <xdr:cNvSpPr txBox="1">
          <a:spLocks noChangeArrowheads="1"/>
        </xdr:cNvSpPr>
      </xdr:nvSpPr>
      <xdr:spPr bwMode="auto">
        <a:xfrm>
          <a:off x="2886075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22</xdr:col>
      <xdr:colOff>19050</xdr:colOff>
      <xdr:row>8</xdr:row>
      <xdr:rowOff>0</xdr:rowOff>
    </xdr:from>
    <xdr:to>
      <xdr:col>22</xdr:col>
      <xdr:colOff>19050</xdr:colOff>
      <xdr:row>8</xdr:row>
      <xdr:rowOff>0</xdr:rowOff>
    </xdr:to>
    <xdr:cxnSp macro="">
      <xdr:nvCxnSpPr>
        <xdr:cNvPr id="25" name="Rovná spojnica 24"/>
        <xdr:cNvCxnSpPr/>
      </xdr:nvCxnSpPr>
      <xdr:spPr bwMode="auto">
        <a:xfrm>
          <a:off x="6943725" y="1828800"/>
          <a:ext cx="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2600325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2886075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5" name="text 2"/>
        <xdr:cNvSpPr txBox="1">
          <a:spLocks noChangeArrowheads="1"/>
        </xdr:cNvSpPr>
      </xdr:nvSpPr>
      <xdr:spPr bwMode="auto">
        <a:xfrm>
          <a:off x="260032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288607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7" name="text 2"/>
        <xdr:cNvSpPr txBox="1">
          <a:spLocks noChangeArrowheads="1"/>
        </xdr:cNvSpPr>
      </xdr:nvSpPr>
      <xdr:spPr bwMode="auto">
        <a:xfrm>
          <a:off x="260032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288607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260032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2886075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1" name="text 2"/>
        <xdr:cNvSpPr txBox="1">
          <a:spLocks noChangeArrowheads="1"/>
        </xdr:cNvSpPr>
      </xdr:nvSpPr>
      <xdr:spPr bwMode="auto">
        <a:xfrm>
          <a:off x="260032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2" name="text 4"/>
        <xdr:cNvSpPr txBox="1">
          <a:spLocks noChangeArrowheads="1"/>
        </xdr:cNvSpPr>
      </xdr:nvSpPr>
      <xdr:spPr bwMode="auto">
        <a:xfrm>
          <a:off x="2886075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29993</xdr:rowOff>
    </xdr:from>
    <xdr:to>
      <xdr:col>4</xdr:col>
      <xdr:colOff>428625</xdr:colOff>
      <xdr:row>3</xdr:row>
      <xdr:rowOff>190500</xdr:rowOff>
    </xdr:to>
    <xdr:pic>
      <xdr:nvPicPr>
        <xdr:cNvPr id="13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9993"/>
          <a:ext cx="914400" cy="846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533338</xdr:colOff>
      <xdr:row>0</xdr:row>
      <xdr:rowOff>192088</xdr:rowOff>
    </xdr:from>
    <xdr:to>
      <xdr:col>5</xdr:col>
      <xdr:colOff>200026</xdr:colOff>
      <xdr:row>3</xdr:row>
      <xdr:rowOff>19049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363" y="192088"/>
          <a:ext cx="1247838" cy="512761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5" name="text 4"/>
        <xdr:cNvSpPr txBox="1">
          <a:spLocks noChangeArrowheads="1"/>
        </xdr:cNvSpPr>
      </xdr:nvSpPr>
      <xdr:spPr bwMode="auto">
        <a:xfrm>
          <a:off x="2886075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5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7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1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2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5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17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18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19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20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21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22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23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24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25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26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152400</xdr:colOff>
      <xdr:row>0</xdr:row>
      <xdr:rowOff>85725</xdr:rowOff>
    </xdr:from>
    <xdr:to>
      <xdr:col>4</xdr:col>
      <xdr:colOff>363811</xdr:colOff>
      <xdr:row>3</xdr:row>
      <xdr:rowOff>133350</xdr:rowOff>
    </xdr:to>
    <xdr:pic>
      <xdr:nvPicPr>
        <xdr:cNvPr id="2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85725"/>
          <a:ext cx="792436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509587</xdr:colOff>
      <xdr:row>0</xdr:row>
      <xdr:rowOff>124128</xdr:rowOff>
    </xdr:from>
    <xdr:to>
      <xdr:col>5</xdr:col>
      <xdr:colOff>257175</xdr:colOff>
      <xdr:row>2</xdr:row>
      <xdr:rowOff>212932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" y="124128"/>
          <a:ext cx="1328738" cy="546004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29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5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7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1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2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3</xdr:row>
      <xdr:rowOff>161925</xdr:rowOff>
    </xdr:to>
    <xdr:pic>
      <xdr:nvPicPr>
        <xdr:cNvPr id="13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471487</xdr:colOff>
      <xdr:row>0</xdr:row>
      <xdr:rowOff>175667</xdr:rowOff>
    </xdr:from>
    <xdr:to>
      <xdr:col>5</xdr:col>
      <xdr:colOff>209550</xdr:colOff>
      <xdr:row>3</xdr:row>
      <xdr:rowOff>31957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512" y="175667"/>
          <a:ext cx="1319213" cy="542090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5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1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3</xdr:row>
      <xdr:rowOff>161925</xdr:rowOff>
    </xdr:to>
    <xdr:pic>
      <xdr:nvPicPr>
        <xdr:cNvPr id="12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67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471487</xdr:colOff>
      <xdr:row>0</xdr:row>
      <xdr:rowOff>175667</xdr:rowOff>
    </xdr:from>
    <xdr:to>
      <xdr:col>5</xdr:col>
      <xdr:colOff>209550</xdr:colOff>
      <xdr:row>3</xdr:row>
      <xdr:rowOff>31957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512" y="175667"/>
          <a:ext cx="1319213" cy="542090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4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1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3</xdr:row>
      <xdr:rowOff>161925</xdr:rowOff>
    </xdr:to>
    <xdr:pic>
      <xdr:nvPicPr>
        <xdr:cNvPr id="12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4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471487</xdr:colOff>
      <xdr:row>0</xdr:row>
      <xdr:rowOff>175667</xdr:rowOff>
    </xdr:from>
    <xdr:to>
      <xdr:col>5</xdr:col>
      <xdr:colOff>209550</xdr:colOff>
      <xdr:row>3</xdr:row>
      <xdr:rowOff>31957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512" y="175667"/>
          <a:ext cx="1319213" cy="542090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4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12</xdr:row>
      <xdr:rowOff>0</xdr:rowOff>
    </xdr:from>
    <xdr:to>
      <xdr:col>6</xdr:col>
      <xdr:colOff>180975</xdr:colOff>
      <xdr:row>12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247650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12</xdr:row>
      <xdr:rowOff>0</xdr:rowOff>
    </xdr:from>
    <xdr:to>
      <xdr:col>7</xdr:col>
      <xdr:colOff>171450</xdr:colOff>
      <xdr:row>12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2762250" y="27813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30</xdr:row>
      <xdr:rowOff>0</xdr:rowOff>
    </xdr:from>
    <xdr:to>
      <xdr:col>6</xdr:col>
      <xdr:colOff>180975</xdr:colOff>
      <xdr:row>30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247650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30</xdr:row>
      <xdr:rowOff>0</xdr:rowOff>
    </xdr:from>
    <xdr:to>
      <xdr:col>7</xdr:col>
      <xdr:colOff>171450</xdr:colOff>
      <xdr:row>30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2762250" y="68389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>
    <xdr:from>
      <xdr:col>6</xdr:col>
      <xdr:colOff>19050</xdr:colOff>
      <xdr:row>48</xdr:row>
      <xdr:rowOff>0</xdr:rowOff>
    </xdr:from>
    <xdr:to>
      <xdr:col>6</xdr:col>
      <xdr:colOff>180975</xdr:colOff>
      <xdr:row>48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247650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 Výhra</a:t>
          </a:r>
        </a:p>
      </xdr:txBody>
    </xdr:sp>
    <xdr:clientData/>
  </xdr:twoCellAnchor>
  <xdr:twoCellAnchor>
    <xdr:from>
      <xdr:col>7</xdr:col>
      <xdr:colOff>9525</xdr:colOff>
      <xdr:row>48</xdr:row>
      <xdr:rowOff>0</xdr:rowOff>
    </xdr:from>
    <xdr:to>
      <xdr:col>7</xdr:col>
      <xdr:colOff>171450</xdr:colOff>
      <xdr:row>48</xdr:row>
      <xdr:rowOff>0</xdr:rowOff>
    </xdr:to>
    <xdr:sp macro="" textlink="">
      <xdr:nvSpPr>
        <xdr:cNvPr id="11" name="text 4"/>
        <xdr:cNvSpPr txBox="1">
          <a:spLocks noChangeArrowheads="1"/>
        </xdr:cNvSpPr>
      </xdr:nvSpPr>
      <xdr:spPr bwMode="auto">
        <a:xfrm>
          <a:off x="2762250" y="977265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3</xdr:row>
      <xdr:rowOff>161925</xdr:rowOff>
    </xdr:to>
    <xdr:pic>
      <xdr:nvPicPr>
        <xdr:cNvPr id="12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471487</xdr:colOff>
      <xdr:row>0</xdr:row>
      <xdr:rowOff>175667</xdr:rowOff>
    </xdr:from>
    <xdr:to>
      <xdr:col>5</xdr:col>
      <xdr:colOff>209550</xdr:colOff>
      <xdr:row>3</xdr:row>
      <xdr:rowOff>31957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2512" y="175667"/>
          <a:ext cx="1319213" cy="542090"/>
        </a:xfrm>
        <a:prstGeom prst="rect">
          <a:avLst/>
        </a:prstGeom>
        <a:noFill/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7</xdr:col>
      <xdr:colOff>171450</xdr:colOff>
      <xdr:row>14</xdr:row>
      <xdr:rowOff>0</xdr:rowOff>
    </xdr:to>
    <xdr:sp macro="" textlink="">
      <xdr:nvSpPr>
        <xdr:cNvPr id="14" name="text 4"/>
        <xdr:cNvSpPr txBox="1">
          <a:spLocks noChangeArrowheads="1"/>
        </xdr:cNvSpPr>
      </xdr:nvSpPr>
      <xdr:spPr bwMode="auto">
        <a:xfrm>
          <a:off x="2762250" y="3238500"/>
          <a:ext cx="161925" cy="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sk-SK" sz="800" b="0" i="0" strike="noStrike">
              <a:solidFill>
                <a:srgbClr val="000000"/>
              </a:solidFill>
              <a:latin typeface="Arial CE"/>
            </a:rPr>
            <a:t>Prehra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28575</xdr:rowOff>
    </xdr:from>
    <xdr:to>
      <xdr:col>1</xdr:col>
      <xdr:colOff>2370326</xdr:colOff>
      <xdr:row>1</xdr:row>
      <xdr:rowOff>838200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333375"/>
          <a:ext cx="1970276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workbookViewId="0">
      <selection activeCell="D15" sqref="D15:E15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3.42578125" style="2" customWidth="1"/>
    <col min="8" max="9" width="3" style="2" customWidth="1"/>
    <col min="10" max="10" width="3.5703125" style="2" customWidth="1"/>
    <col min="11" max="11" width="15.8554687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4.2851562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570312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19" t="s">
        <v>46</v>
      </c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8"/>
      <c r="AC3" s="322"/>
      <c r="AD3" s="323"/>
      <c r="AE3" s="322"/>
      <c r="AF3" s="323"/>
      <c r="AG3" s="324"/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20"/>
      <c r="AC4" s="306"/>
      <c r="AD4" s="307"/>
      <c r="AE4" s="306"/>
      <c r="AF4" s="307"/>
      <c r="AG4" s="307"/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/>
      <c r="X5" s="299"/>
      <c r="Y5" s="295" t="s">
        <v>14</v>
      </c>
      <c r="Z5" s="296"/>
      <c r="AA5" s="296"/>
      <c r="AB5" s="300" t="s">
        <v>76</v>
      </c>
      <c r="AC5" s="300"/>
      <c r="AD5" s="300"/>
      <c r="AE5" s="300"/>
      <c r="AF5" s="300"/>
      <c r="AG5" s="301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282" t="s">
        <v>75</v>
      </c>
      <c r="B6" s="283"/>
      <c r="C6" s="283"/>
      <c r="D6" s="283"/>
      <c r="E6" s="283"/>
      <c r="F6" s="283"/>
      <c r="G6" s="284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278" t="s">
        <v>65</v>
      </c>
      <c r="B7" s="279"/>
      <c r="C7" s="279"/>
      <c r="D7" s="279"/>
      <c r="E7" s="279"/>
      <c r="F7" s="279"/>
      <c r="G7" s="280"/>
      <c r="H7" s="258">
        <v>1</v>
      </c>
      <c r="I7" s="260" t="s">
        <v>73</v>
      </c>
      <c r="J7" s="234"/>
      <c r="K7" s="235"/>
      <c r="L7" s="235"/>
      <c r="M7" s="236"/>
      <c r="N7" s="260" t="s">
        <v>73</v>
      </c>
      <c r="O7" s="234"/>
      <c r="P7" s="235"/>
      <c r="Q7" s="235"/>
      <c r="R7" s="235"/>
      <c r="S7" s="235"/>
      <c r="T7" s="235"/>
      <c r="U7" s="236"/>
      <c r="V7" s="244"/>
      <c r="W7" s="246"/>
      <c r="X7" s="244"/>
      <c r="Y7" s="246"/>
      <c r="Z7" s="244"/>
      <c r="AA7" s="246"/>
      <c r="AB7" s="244"/>
      <c r="AC7" s="246"/>
      <c r="AD7" s="244"/>
      <c r="AE7" s="250"/>
      <c r="AF7" s="252"/>
      <c r="AG7" s="254"/>
      <c r="AH7" s="244"/>
      <c r="AI7" s="246"/>
      <c r="AJ7" s="248"/>
      <c r="AL7" s="142"/>
      <c r="AM7" s="142"/>
    </row>
    <row r="8" spans="1:39" ht="18" customHeight="1" thickTop="1" thickBot="1">
      <c r="A8" s="265" t="s">
        <v>24</v>
      </c>
      <c r="B8" s="267" t="s">
        <v>30</v>
      </c>
      <c r="C8" s="268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/>
      <c r="K8" s="231"/>
      <c r="L8" s="231"/>
      <c r="M8" s="232"/>
      <c r="N8" s="261"/>
      <c r="O8" s="230"/>
      <c r="P8" s="231"/>
      <c r="Q8" s="231"/>
      <c r="R8" s="231"/>
      <c r="S8" s="231"/>
      <c r="T8" s="231"/>
      <c r="U8" s="232"/>
      <c r="V8" s="262"/>
      <c r="W8" s="263"/>
      <c r="X8" s="262"/>
      <c r="Y8" s="263"/>
      <c r="Z8" s="262"/>
      <c r="AA8" s="263"/>
      <c r="AB8" s="262"/>
      <c r="AC8" s="263"/>
      <c r="AD8" s="262"/>
      <c r="AE8" s="275"/>
      <c r="AF8" s="276"/>
      <c r="AG8" s="277"/>
      <c r="AH8" s="262"/>
      <c r="AI8" s="263"/>
      <c r="AJ8" s="264"/>
      <c r="AL8" s="142"/>
      <c r="AM8" s="142"/>
    </row>
    <row r="9" spans="1:39" ht="21" customHeight="1" thickTop="1" thickBot="1">
      <c r="A9" s="266"/>
      <c r="B9" s="269"/>
      <c r="C9" s="270"/>
      <c r="D9" s="256" t="s">
        <v>19</v>
      </c>
      <c r="E9" s="257"/>
      <c r="F9" s="273"/>
      <c r="G9" s="274"/>
      <c r="H9" s="258">
        <v>2</v>
      </c>
      <c r="I9" s="260" t="s">
        <v>74</v>
      </c>
      <c r="J9" s="234"/>
      <c r="K9" s="235"/>
      <c r="L9" s="235"/>
      <c r="M9" s="236"/>
      <c r="N9" s="260" t="s">
        <v>74</v>
      </c>
      <c r="O9" s="234"/>
      <c r="P9" s="235"/>
      <c r="Q9" s="235"/>
      <c r="R9" s="235"/>
      <c r="S9" s="235"/>
      <c r="T9" s="235"/>
      <c r="U9" s="236"/>
      <c r="V9" s="244"/>
      <c r="W9" s="246"/>
      <c r="X9" s="244"/>
      <c r="Y9" s="246"/>
      <c r="Z9" s="244"/>
      <c r="AA9" s="246"/>
      <c r="AB9" s="244"/>
      <c r="AC9" s="246"/>
      <c r="AD9" s="244"/>
      <c r="AE9" s="250"/>
      <c r="AF9" s="252"/>
      <c r="AG9" s="254"/>
      <c r="AH9" s="244"/>
      <c r="AI9" s="246"/>
      <c r="AJ9" s="248"/>
      <c r="AL9" s="142"/>
      <c r="AM9" s="142"/>
    </row>
    <row r="10" spans="1:39" ht="18" customHeight="1" thickTop="1" thickBot="1">
      <c r="A10" s="131" t="s">
        <v>32</v>
      </c>
      <c r="B10" s="45"/>
      <c r="C10" s="46"/>
      <c r="D10" s="237"/>
      <c r="E10" s="238"/>
      <c r="F10" s="38"/>
      <c r="G10" s="39"/>
      <c r="H10" s="259"/>
      <c r="I10" s="261"/>
      <c r="J10" s="230"/>
      <c r="K10" s="231"/>
      <c r="L10" s="231"/>
      <c r="M10" s="232"/>
      <c r="N10" s="261"/>
      <c r="O10" s="230"/>
      <c r="P10" s="231"/>
      <c r="Q10" s="231"/>
      <c r="R10" s="231"/>
      <c r="S10" s="231"/>
      <c r="T10" s="231"/>
      <c r="U10" s="232"/>
      <c r="V10" s="245"/>
      <c r="W10" s="247"/>
      <c r="X10" s="245"/>
      <c r="Y10" s="247"/>
      <c r="Z10" s="245"/>
      <c r="AA10" s="247"/>
      <c r="AB10" s="245"/>
      <c r="AC10" s="247"/>
      <c r="AD10" s="245"/>
      <c r="AE10" s="251"/>
      <c r="AF10" s="253"/>
      <c r="AG10" s="255"/>
      <c r="AH10" s="245"/>
      <c r="AI10" s="247"/>
      <c r="AJ10" s="249"/>
      <c r="AL10" s="142"/>
      <c r="AM10" s="142"/>
    </row>
    <row r="11" spans="1:39" ht="18" customHeight="1" thickTop="1">
      <c r="A11" s="132" t="s">
        <v>33</v>
      </c>
      <c r="B11" s="47"/>
      <c r="C11" s="48"/>
      <c r="D11" s="209"/>
      <c r="E11" s="222"/>
      <c r="F11" s="12"/>
      <c r="G11" s="12"/>
      <c r="H11" s="36">
        <v>3</v>
      </c>
      <c r="I11" s="37" t="s">
        <v>32</v>
      </c>
      <c r="J11" s="241"/>
      <c r="K11" s="242"/>
      <c r="L11" s="242"/>
      <c r="M11" s="243"/>
      <c r="N11" s="5" t="s">
        <v>36</v>
      </c>
      <c r="O11" s="241"/>
      <c r="P11" s="242"/>
      <c r="Q11" s="242"/>
      <c r="R11" s="242"/>
      <c r="S11" s="242"/>
      <c r="T11" s="242"/>
      <c r="U11" s="243"/>
      <c r="V11" s="67"/>
      <c r="W11" s="68"/>
      <c r="X11" s="69"/>
      <c r="Y11" s="70"/>
      <c r="Z11" s="71"/>
      <c r="AA11" s="68"/>
      <c r="AB11" s="69"/>
      <c r="AC11" s="70"/>
      <c r="AD11" s="71"/>
      <c r="AE11" s="68"/>
      <c r="AF11" s="133"/>
      <c r="AG11" s="134"/>
      <c r="AH11" s="69"/>
      <c r="AI11" s="70"/>
      <c r="AJ11" s="83"/>
      <c r="AL11" s="142"/>
      <c r="AM11" s="142"/>
    </row>
    <row r="12" spans="1:39" ht="18" customHeight="1">
      <c r="A12" s="132" t="s">
        <v>34</v>
      </c>
      <c r="B12" s="47"/>
      <c r="C12" s="48"/>
      <c r="D12" s="209"/>
      <c r="E12" s="222"/>
      <c r="F12" s="12"/>
      <c r="G12" s="12"/>
      <c r="H12" s="40">
        <v>4</v>
      </c>
      <c r="I12" s="41" t="s">
        <v>33</v>
      </c>
      <c r="J12" s="227"/>
      <c r="K12" s="228"/>
      <c r="L12" s="228"/>
      <c r="M12" s="229"/>
      <c r="N12" s="42" t="s">
        <v>37</v>
      </c>
      <c r="O12" s="227"/>
      <c r="P12" s="228"/>
      <c r="Q12" s="228"/>
      <c r="R12" s="228"/>
      <c r="S12" s="228"/>
      <c r="T12" s="228"/>
      <c r="U12" s="229"/>
      <c r="V12" s="72"/>
      <c r="W12" s="73"/>
      <c r="X12" s="74"/>
      <c r="Y12" s="75"/>
      <c r="Z12" s="76"/>
      <c r="AA12" s="73"/>
      <c r="AB12" s="74"/>
      <c r="AC12" s="75"/>
      <c r="AD12" s="76"/>
      <c r="AE12" s="73"/>
      <c r="AF12" s="135"/>
      <c r="AG12" s="136"/>
      <c r="AH12" s="74"/>
      <c r="AI12" s="75"/>
      <c r="AJ12" s="80"/>
      <c r="AL12" s="142"/>
      <c r="AM12" s="142"/>
    </row>
    <row r="13" spans="1:39" ht="18" customHeight="1">
      <c r="A13" s="132" t="s">
        <v>35</v>
      </c>
      <c r="B13" s="47"/>
      <c r="C13" s="48"/>
      <c r="D13" s="209"/>
      <c r="E13" s="222"/>
      <c r="F13" s="12"/>
      <c r="G13" s="12"/>
      <c r="H13" s="40">
        <v>5</v>
      </c>
      <c r="I13" s="41" t="s">
        <v>34</v>
      </c>
      <c r="J13" s="227"/>
      <c r="K13" s="228"/>
      <c r="L13" s="228"/>
      <c r="M13" s="229"/>
      <c r="N13" s="42" t="s">
        <v>38</v>
      </c>
      <c r="O13" s="227"/>
      <c r="P13" s="228"/>
      <c r="Q13" s="228"/>
      <c r="R13" s="228"/>
      <c r="S13" s="228"/>
      <c r="T13" s="228"/>
      <c r="U13" s="229"/>
      <c r="V13" s="72"/>
      <c r="W13" s="73"/>
      <c r="X13" s="74"/>
      <c r="Y13" s="75"/>
      <c r="Z13" s="76"/>
      <c r="AA13" s="73"/>
      <c r="AB13" s="74"/>
      <c r="AC13" s="75"/>
      <c r="AD13" s="76"/>
      <c r="AE13" s="73"/>
      <c r="AF13" s="135"/>
      <c r="AG13" s="136"/>
      <c r="AH13" s="74"/>
      <c r="AI13" s="75"/>
      <c r="AJ13" s="80"/>
      <c r="AL13" s="142"/>
      <c r="AM13" s="142"/>
    </row>
    <row r="14" spans="1:39" ht="18" customHeight="1" thickBot="1">
      <c r="A14" s="216" t="s">
        <v>40</v>
      </c>
      <c r="B14" s="217"/>
      <c r="C14" s="217"/>
      <c r="D14" s="209"/>
      <c r="E14" s="222"/>
      <c r="F14" s="12"/>
      <c r="G14" s="13"/>
      <c r="H14" s="33">
        <v>6</v>
      </c>
      <c r="I14" s="34" t="s">
        <v>35</v>
      </c>
      <c r="J14" s="230"/>
      <c r="K14" s="231"/>
      <c r="L14" s="231"/>
      <c r="M14" s="232"/>
      <c r="N14" s="35" t="s">
        <v>39</v>
      </c>
      <c r="O14" s="230"/>
      <c r="P14" s="231"/>
      <c r="Q14" s="231"/>
      <c r="R14" s="231"/>
      <c r="S14" s="231"/>
      <c r="T14" s="231"/>
      <c r="U14" s="232"/>
      <c r="V14" s="77"/>
      <c r="W14" s="63"/>
      <c r="X14" s="64"/>
      <c r="Y14" s="65"/>
      <c r="Z14" s="66"/>
      <c r="AA14" s="63"/>
      <c r="AB14" s="64"/>
      <c r="AC14" s="65"/>
      <c r="AD14" s="66"/>
      <c r="AE14" s="63"/>
      <c r="AF14" s="137"/>
      <c r="AG14" s="138"/>
      <c r="AH14" s="64"/>
      <c r="AI14" s="65"/>
      <c r="AJ14" s="81"/>
      <c r="AL14" s="142"/>
      <c r="AM14" s="142"/>
    </row>
    <row r="15" spans="1:39" ht="18" customHeight="1" thickTop="1">
      <c r="A15" s="218" t="s">
        <v>73</v>
      </c>
      <c r="B15" s="219"/>
      <c r="C15" s="219"/>
      <c r="D15" s="209"/>
      <c r="E15" s="222"/>
      <c r="F15" s="223"/>
      <c r="G15" s="225"/>
      <c r="H15" s="30">
        <v>7</v>
      </c>
      <c r="I15" s="31" t="s">
        <v>33</v>
      </c>
      <c r="J15" s="234"/>
      <c r="K15" s="235"/>
      <c r="L15" s="235"/>
      <c r="M15" s="236"/>
      <c r="N15" s="32" t="s">
        <v>36</v>
      </c>
      <c r="O15" s="234"/>
      <c r="P15" s="235"/>
      <c r="Q15" s="235"/>
      <c r="R15" s="235"/>
      <c r="S15" s="235"/>
      <c r="T15" s="235"/>
      <c r="U15" s="236"/>
      <c r="V15" s="78"/>
      <c r="W15" s="59"/>
      <c r="X15" s="60"/>
      <c r="Y15" s="61"/>
      <c r="Z15" s="62"/>
      <c r="AA15" s="59"/>
      <c r="AB15" s="60"/>
      <c r="AC15" s="61"/>
      <c r="AD15" s="62"/>
      <c r="AE15" s="59"/>
      <c r="AF15" s="139"/>
      <c r="AG15" s="140"/>
      <c r="AH15" s="60"/>
      <c r="AI15" s="61"/>
      <c r="AJ15" s="79"/>
      <c r="AL15" s="142"/>
      <c r="AM15" s="142"/>
    </row>
    <row r="16" spans="1:39" ht="18" customHeight="1" thickBot="1">
      <c r="A16" s="220"/>
      <c r="B16" s="221"/>
      <c r="C16" s="221"/>
      <c r="D16" s="192"/>
      <c r="E16" s="193"/>
      <c r="F16" s="224"/>
      <c r="G16" s="226"/>
      <c r="H16" s="40">
        <v>8</v>
      </c>
      <c r="I16" s="41" t="s">
        <v>34</v>
      </c>
      <c r="J16" s="227"/>
      <c r="K16" s="228"/>
      <c r="L16" s="228"/>
      <c r="M16" s="229"/>
      <c r="N16" s="42" t="s">
        <v>37</v>
      </c>
      <c r="O16" s="227"/>
      <c r="P16" s="228"/>
      <c r="Q16" s="228"/>
      <c r="R16" s="228"/>
      <c r="S16" s="228"/>
      <c r="T16" s="228"/>
      <c r="U16" s="229"/>
      <c r="V16" s="72"/>
      <c r="W16" s="73"/>
      <c r="X16" s="74"/>
      <c r="Y16" s="75"/>
      <c r="Z16" s="76"/>
      <c r="AA16" s="73"/>
      <c r="AB16" s="74"/>
      <c r="AC16" s="75"/>
      <c r="AD16" s="76"/>
      <c r="AE16" s="73"/>
      <c r="AF16" s="135"/>
      <c r="AG16" s="136"/>
      <c r="AH16" s="74"/>
      <c r="AI16" s="75"/>
      <c r="AJ16" s="80"/>
      <c r="AL16" s="142"/>
      <c r="AM16" s="142"/>
    </row>
    <row r="17" spans="1:39" ht="18" customHeight="1" thickTop="1">
      <c r="A17" s="194" t="s">
        <v>74</v>
      </c>
      <c r="B17" s="195"/>
      <c r="C17" s="195"/>
      <c r="D17" s="198"/>
      <c r="E17" s="199"/>
      <c r="F17" s="200"/>
      <c r="G17" s="202"/>
      <c r="H17" s="40">
        <v>9</v>
      </c>
      <c r="I17" s="41" t="s">
        <v>35</v>
      </c>
      <c r="J17" s="227"/>
      <c r="K17" s="228"/>
      <c r="L17" s="228"/>
      <c r="M17" s="229"/>
      <c r="N17" s="42" t="s">
        <v>38</v>
      </c>
      <c r="O17" s="227"/>
      <c r="P17" s="228"/>
      <c r="Q17" s="228"/>
      <c r="R17" s="228"/>
      <c r="S17" s="228"/>
      <c r="T17" s="228"/>
      <c r="U17" s="229"/>
      <c r="V17" s="72"/>
      <c r="W17" s="73"/>
      <c r="X17" s="74"/>
      <c r="Y17" s="75"/>
      <c r="Z17" s="76"/>
      <c r="AA17" s="73"/>
      <c r="AB17" s="74"/>
      <c r="AC17" s="75"/>
      <c r="AD17" s="76"/>
      <c r="AE17" s="73"/>
      <c r="AF17" s="135"/>
      <c r="AG17" s="136"/>
      <c r="AH17" s="74"/>
      <c r="AI17" s="75"/>
      <c r="AJ17" s="80"/>
      <c r="AL17" s="142"/>
      <c r="AM17" s="142"/>
    </row>
    <row r="18" spans="1:39" ht="18" customHeight="1" thickBot="1">
      <c r="A18" s="196"/>
      <c r="B18" s="197"/>
      <c r="C18" s="197"/>
      <c r="D18" s="239"/>
      <c r="E18" s="240"/>
      <c r="F18" s="201"/>
      <c r="G18" s="203"/>
      <c r="H18" s="33">
        <v>10</v>
      </c>
      <c r="I18" s="34" t="s">
        <v>32</v>
      </c>
      <c r="J18" s="230"/>
      <c r="K18" s="231"/>
      <c r="L18" s="231"/>
      <c r="M18" s="232"/>
      <c r="N18" s="43" t="s">
        <v>39</v>
      </c>
      <c r="O18" s="230"/>
      <c r="P18" s="231"/>
      <c r="Q18" s="231"/>
      <c r="R18" s="231"/>
      <c r="S18" s="231"/>
      <c r="T18" s="231"/>
      <c r="U18" s="232"/>
      <c r="V18" s="77"/>
      <c r="W18" s="63"/>
      <c r="X18" s="64"/>
      <c r="Y18" s="65"/>
      <c r="Z18" s="66"/>
      <c r="AA18" s="63"/>
      <c r="AB18" s="64"/>
      <c r="AC18" s="65"/>
      <c r="AD18" s="66"/>
      <c r="AE18" s="63"/>
      <c r="AF18" s="137"/>
      <c r="AG18" s="138"/>
      <c r="AH18" s="64"/>
      <c r="AI18" s="65"/>
      <c r="AJ18" s="82"/>
      <c r="AL18" s="142"/>
      <c r="AM18" s="142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/>
      <c r="K19" s="235"/>
      <c r="L19" s="235"/>
      <c r="M19" s="236"/>
      <c r="N19" s="32" t="s">
        <v>36</v>
      </c>
      <c r="O19" s="234"/>
      <c r="P19" s="235"/>
      <c r="Q19" s="235"/>
      <c r="R19" s="235"/>
      <c r="S19" s="235"/>
      <c r="T19" s="235"/>
      <c r="U19" s="236"/>
      <c r="V19" s="78"/>
      <c r="W19" s="59"/>
      <c r="X19" s="60"/>
      <c r="Y19" s="61"/>
      <c r="Z19" s="62"/>
      <c r="AA19" s="59"/>
      <c r="AB19" s="60"/>
      <c r="AC19" s="61"/>
      <c r="AD19" s="62"/>
      <c r="AE19" s="59"/>
      <c r="AF19" s="139"/>
      <c r="AG19" s="140"/>
      <c r="AH19" s="60"/>
      <c r="AI19" s="61"/>
      <c r="AJ19" s="83"/>
      <c r="AL19" s="142"/>
      <c r="AM19" s="142"/>
    </row>
    <row r="20" spans="1:39" ht="18" customHeight="1" thickTop="1">
      <c r="A20" s="131" t="s">
        <v>36</v>
      </c>
      <c r="B20" s="45"/>
      <c r="C20" s="46"/>
      <c r="D20" s="237"/>
      <c r="E20" s="238"/>
      <c r="F20" s="44"/>
      <c r="G20" s="39"/>
      <c r="H20" s="40">
        <v>12</v>
      </c>
      <c r="I20" s="41" t="s">
        <v>35</v>
      </c>
      <c r="J20" s="227"/>
      <c r="K20" s="228"/>
      <c r="L20" s="228"/>
      <c r="M20" s="229"/>
      <c r="N20" s="42" t="s">
        <v>37</v>
      </c>
      <c r="O20" s="227"/>
      <c r="P20" s="228"/>
      <c r="Q20" s="228"/>
      <c r="R20" s="228"/>
      <c r="S20" s="228"/>
      <c r="T20" s="228"/>
      <c r="U20" s="229"/>
      <c r="V20" s="72"/>
      <c r="W20" s="73"/>
      <c r="X20" s="74"/>
      <c r="Y20" s="75"/>
      <c r="Z20" s="76"/>
      <c r="AA20" s="73"/>
      <c r="AB20" s="74"/>
      <c r="AC20" s="75"/>
      <c r="AD20" s="76"/>
      <c r="AE20" s="73"/>
      <c r="AF20" s="135"/>
      <c r="AG20" s="136"/>
      <c r="AH20" s="74"/>
      <c r="AI20" s="75"/>
      <c r="AJ20" s="80"/>
      <c r="AL20" s="142"/>
      <c r="AM20" s="142"/>
    </row>
    <row r="21" spans="1:39" ht="18" customHeight="1">
      <c r="A21" s="132" t="s">
        <v>37</v>
      </c>
      <c r="B21" s="47"/>
      <c r="C21" s="48"/>
      <c r="D21" s="209"/>
      <c r="E21" s="210"/>
      <c r="F21" s="14"/>
      <c r="G21" s="13"/>
      <c r="H21" s="40">
        <v>13</v>
      </c>
      <c r="I21" s="41" t="s">
        <v>32</v>
      </c>
      <c r="J21" s="227"/>
      <c r="K21" s="228"/>
      <c r="L21" s="228"/>
      <c r="M21" s="229"/>
      <c r="N21" s="42" t="s">
        <v>38</v>
      </c>
      <c r="O21" s="227"/>
      <c r="P21" s="228"/>
      <c r="Q21" s="228"/>
      <c r="R21" s="228"/>
      <c r="S21" s="228"/>
      <c r="T21" s="228"/>
      <c r="U21" s="229"/>
      <c r="V21" s="72"/>
      <c r="W21" s="73"/>
      <c r="X21" s="74"/>
      <c r="Y21" s="75"/>
      <c r="Z21" s="76"/>
      <c r="AA21" s="73"/>
      <c r="AB21" s="74"/>
      <c r="AC21" s="75"/>
      <c r="AD21" s="76"/>
      <c r="AE21" s="73"/>
      <c r="AF21" s="135"/>
      <c r="AG21" s="136"/>
      <c r="AH21" s="74"/>
      <c r="AI21" s="75"/>
      <c r="AJ21" s="80"/>
      <c r="AL21" s="142"/>
      <c r="AM21" s="142"/>
    </row>
    <row r="22" spans="1:39" ht="18" customHeight="1" thickBot="1">
      <c r="A22" s="132" t="s">
        <v>38</v>
      </c>
      <c r="B22" s="47"/>
      <c r="C22" s="48"/>
      <c r="D22" s="209"/>
      <c r="E22" s="210"/>
      <c r="F22" s="14"/>
      <c r="G22" s="13"/>
      <c r="H22" s="33">
        <v>14</v>
      </c>
      <c r="I22" s="34" t="s">
        <v>33</v>
      </c>
      <c r="J22" s="230"/>
      <c r="K22" s="231"/>
      <c r="L22" s="231"/>
      <c r="M22" s="232"/>
      <c r="N22" s="35" t="s">
        <v>39</v>
      </c>
      <c r="O22" s="230"/>
      <c r="P22" s="231"/>
      <c r="Q22" s="231"/>
      <c r="R22" s="231"/>
      <c r="S22" s="231"/>
      <c r="T22" s="231"/>
      <c r="U22" s="232"/>
      <c r="V22" s="77"/>
      <c r="W22" s="63"/>
      <c r="X22" s="64"/>
      <c r="Y22" s="65"/>
      <c r="Z22" s="66"/>
      <c r="AA22" s="63"/>
      <c r="AB22" s="64"/>
      <c r="AC22" s="65"/>
      <c r="AD22" s="66"/>
      <c r="AE22" s="63"/>
      <c r="AF22" s="137"/>
      <c r="AG22" s="138"/>
      <c r="AH22" s="64"/>
      <c r="AI22" s="65"/>
      <c r="AJ22" s="81"/>
      <c r="AL22" s="142"/>
      <c r="AM22" s="142"/>
    </row>
    <row r="23" spans="1:39" ht="18" customHeight="1" thickTop="1">
      <c r="A23" s="132" t="s">
        <v>39</v>
      </c>
      <c r="B23" s="47"/>
      <c r="C23" s="48"/>
      <c r="D23" s="209"/>
      <c r="E23" s="210"/>
      <c r="F23" s="14"/>
      <c r="G23" s="13"/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42"/>
      <c r="AM23" s="142"/>
    </row>
    <row r="24" spans="1:39" ht="18" customHeight="1">
      <c r="A24" s="216" t="s">
        <v>40</v>
      </c>
      <c r="B24" s="217"/>
      <c r="C24" s="217"/>
      <c r="D24" s="209"/>
      <c r="E24" s="210"/>
      <c r="F24" s="14"/>
      <c r="G24" s="13"/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42"/>
      <c r="AM24" s="142"/>
    </row>
    <row r="25" spans="1:39" ht="18" customHeight="1">
      <c r="A25" s="218" t="s">
        <v>73</v>
      </c>
      <c r="B25" s="219"/>
      <c r="C25" s="219"/>
      <c r="D25" s="209"/>
      <c r="E25" s="222"/>
      <c r="F25" s="223"/>
      <c r="G25" s="225"/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42"/>
      <c r="AM25" s="142"/>
    </row>
    <row r="26" spans="1:39" ht="18" customHeight="1" thickBot="1">
      <c r="A26" s="220"/>
      <c r="B26" s="221"/>
      <c r="C26" s="221"/>
      <c r="D26" s="192"/>
      <c r="E26" s="193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74</v>
      </c>
      <c r="B27" s="195"/>
      <c r="C27" s="195"/>
      <c r="D27" s="198"/>
      <c r="E27" s="199"/>
      <c r="F27" s="200"/>
      <c r="G27" s="202"/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/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182" t="s">
        <v>25</v>
      </c>
      <c r="B29" s="183"/>
      <c r="C29" s="183"/>
      <c r="D29" s="183"/>
      <c r="E29" s="129" t="s">
        <v>66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178" t="s">
        <v>26</v>
      </c>
      <c r="B30" s="178"/>
      <c r="C30" s="178"/>
      <c r="D30" s="178"/>
      <c r="E30" s="128" t="s">
        <v>77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178" t="s">
        <v>71</v>
      </c>
      <c r="B31" s="178"/>
      <c r="C31" s="178"/>
      <c r="D31" s="178"/>
      <c r="E31" s="144"/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178" t="s">
        <v>72</v>
      </c>
      <c r="B32" s="178"/>
      <c r="C32" s="178"/>
      <c r="D32" s="178"/>
      <c r="E32" s="128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1">
    <mergeCell ref="L5:M5"/>
    <mergeCell ref="N5:P5"/>
    <mergeCell ref="G1:AB2"/>
    <mergeCell ref="AC2:AD2"/>
    <mergeCell ref="AE2:AF2"/>
    <mergeCell ref="AG2:AI2"/>
    <mergeCell ref="AC3:AD3"/>
    <mergeCell ref="AE3:AF3"/>
    <mergeCell ref="AG3:AI3"/>
    <mergeCell ref="I7:I8"/>
    <mergeCell ref="J7:M7"/>
    <mergeCell ref="N7:N8"/>
    <mergeCell ref="O7:U7"/>
    <mergeCell ref="AL5:AM5"/>
    <mergeCell ref="A6:G6"/>
    <mergeCell ref="J6:M6"/>
    <mergeCell ref="O6:U6"/>
    <mergeCell ref="AF6:AG6"/>
    <mergeCell ref="AH6:AI6"/>
    <mergeCell ref="Q5:R5"/>
    <mergeCell ref="S5:T5"/>
    <mergeCell ref="W5:X5"/>
    <mergeCell ref="Y5:AA5"/>
    <mergeCell ref="AB5:AF5"/>
    <mergeCell ref="AG5:AH5"/>
    <mergeCell ref="AJ3:AJ6"/>
    <mergeCell ref="AC4:AD4"/>
    <mergeCell ref="AE4:AF4"/>
    <mergeCell ref="AG4:AI4"/>
    <mergeCell ref="A5:C5"/>
    <mergeCell ref="D5:G5"/>
    <mergeCell ref="H5:I5"/>
    <mergeCell ref="J5:K5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</mergeCells>
  <printOptions horizontalCentered="1" verticalCentered="1"/>
  <pageMargins left="0.39370078740157483" right="0" top="0.35433070866141736" bottom="0.15748031496062992" header="0.31496062992125984" footer="0.31496062992125984"/>
  <pageSetup paperSize="9" scale="98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" sqref="F1"/>
    </sheetView>
  </sheetViews>
  <sheetFormatPr defaultRowHeight="12.75"/>
  <cols>
    <col min="1" max="1" width="31" customWidth="1"/>
  </cols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topLeftCell="A3" workbookViewId="0">
      <selection activeCell="W6" sqref="W6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2" t="s">
        <v>95</v>
      </c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3"/>
      <c r="AC3" s="322">
        <f>SUM(AH7:AH22)</f>
        <v>1</v>
      </c>
      <c r="AD3" s="323"/>
      <c r="AE3" s="322">
        <f>SUM(AF7:AF22)</f>
        <v>8</v>
      </c>
      <c r="AF3" s="323"/>
      <c r="AG3" s="324">
        <f>SUM($V$7:$V$22)+SUM($X$7:$X$22)+SUM($Z$7:$Z$22)+SUM($AB$7:$AB$22)+SUM($AD$7:$AD$22)</f>
        <v>275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4" t="s">
        <v>97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5"/>
      <c r="AC4" s="306">
        <f>SUM(AI7:AI22)</f>
        <v>8</v>
      </c>
      <c r="AD4" s="307"/>
      <c r="AE4" s="306">
        <f>SUM(AG7:AG22)</f>
        <v>25</v>
      </c>
      <c r="AF4" s="307"/>
      <c r="AG4" s="307">
        <f>SUM($W$7:$W$22)+SUM($Y$7:$Y$22)+SUM($AA$7:$AA$22)+SUM($AC$7:$AC$22)+SUM($AE$7:$AE$22)</f>
        <v>345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1</v>
      </c>
      <c r="X5" s="299"/>
      <c r="Y5" s="295" t="s">
        <v>14</v>
      </c>
      <c r="Z5" s="296"/>
      <c r="AA5" s="296"/>
      <c r="AB5" s="346" t="s">
        <v>99</v>
      </c>
      <c r="AC5" s="346"/>
      <c r="AD5" s="346"/>
      <c r="AE5" s="346"/>
      <c r="AF5" s="346"/>
      <c r="AG5" s="302" t="s">
        <v>67</v>
      </c>
      <c r="AH5" s="302"/>
      <c r="AI5" s="160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HICÁR Ján ml</v>
      </c>
      <c r="K7" s="235"/>
      <c r="L7" s="235"/>
      <c r="M7" s="236"/>
      <c r="N7" s="260" t="s">
        <v>73</v>
      </c>
      <c r="O7" s="234" t="str">
        <f>D25</f>
        <v>IŠTVÁN Ladislav</v>
      </c>
      <c r="P7" s="235"/>
      <c r="Q7" s="235"/>
      <c r="R7" s="235"/>
      <c r="S7" s="235"/>
      <c r="T7" s="235"/>
      <c r="U7" s="236"/>
      <c r="V7" s="326">
        <v>11</v>
      </c>
      <c r="W7" s="335">
        <v>9</v>
      </c>
      <c r="X7" s="326">
        <v>10</v>
      </c>
      <c r="Y7" s="335">
        <v>12</v>
      </c>
      <c r="Z7" s="326">
        <v>11</v>
      </c>
      <c r="AA7" s="335">
        <v>2</v>
      </c>
      <c r="AB7" s="326">
        <v>3</v>
      </c>
      <c r="AC7" s="335">
        <v>11</v>
      </c>
      <c r="AD7" s="326">
        <v>9</v>
      </c>
      <c r="AE7" s="333">
        <v>11</v>
      </c>
      <c r="AF7" s="252">
        <f t="shared" ref="AF7:AF8" si="0">IF(V7&gt;W7,1,0)+IF(X7&gt;Y7,1,0)+IF(Z7&gt;AA7,1,0)+IF(AB7&gt;AC7,1,0)+IF(AD7&gt;AE7,1,0)+IF(AJ7="wo",3,0)</f>
        <v>2</v>
      </c>
      <c r="AG7" s="254">
        <f>IF(W7&gt;V7,1,0)+IF(Y7&gt;X7,1,0)+IF(AA7&gt;Z7,1,0)+IF(AC7&gt;AB7,1,0)+IF(AE7&gt;AD7,1,0)+IF(AJ7="ow",3,0)</f>
        <v>3</v>
      </c>
      <c r="AH7" s="244">
        <f t="shared" ref="AH7:AH8" si="1">IF(AF7&gt;AG7,1,0)</f>
        <v>0</v>
      </c>
      <c r="AI7" s="246">
        <f t="shared" ref="AI7:AI8" si="2">IF(AG7&gt;AF7,1,0)</f>
        <v>1</v>
      </c>
      <c r="AJ7" s="248"/>
      <c r="AL7" s="127"/>
      <c r="AM7" s="127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ROVNÝ Igor</v>
      </c>
      <c r="K8" s="231"/>
      <c r="L8" s="231"/>
      <c r="M8" s="232"/>
      <c r="N8" s="261"/>
      <c r="O8" s="230" t="str">
        <f>D26</f>
        <v>KLESKEŇ Daniel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27"/>
      <c r="AM8" s="127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HICÁR Ján st.</v>
      </c>
      <c r="K9" s="235"/>
      <c r="L9" s="235"/>
      <c r="M9" s="236"/>
      <c r="N9" s="260" t="s">
        <v>74</v>
      </c>
      <c r="O9" s="234" t="str">
        <f>D27</f>
        <v>PAMPÚRIK Vladimír</v>
      </c>
      <c r="P9" s="235"/>
      <c r="Q9" s="235"/>
      <c r="R9" s="235"/>
      <c r="S9" s="235"/>
      <c r="T9" s="235"/>
      <c r="U9" s="236"/>
      <c r="V9" s="326">
        <v>8</v>
      </c>
      <c r="W9" s="335">
        <v>11</v>
      </c>
      <c r="X9" s="326">
        <v>9</v>
      </c>
      <c r="Y9" s="335">
        <v>11</v>
      </c>
      <c r="Z9" s="326">
        <v>11</v>
      </c>
      <c r="AA9" s="335">
        <v>8</v>
      </c>
      <c r="AB9" s="326">
        <v>11</v>
      </c>
      <c r="AC9" s="335">
        <v>8</v>
      </c>
      <c r="AD9" s="326">
        <v>9</v>
      </c>
      <c r="AE9" s="333">
        <v>11</v>
      </c>
      <c r="AF9" s="252">
        <f t="shared" ref="AF9:AF11" si="4">IF(V9&gt;W9,1,0)+IF(X9&gt;Y9,1,0)+IF(Z9&gt;AA9,1,0)+IF(AB9&gt;AC9,1,0)+IF(AD9&gt;AE9,1,0)+IF(AJ9="wo",3,0)</f>
        <v>2</v>
      </c>
      <c r="AG9" s="254">
        <f t="shared" ref="AG9" si="5">IF(W9&gt;V9,1,0)+IF(Y9&gt;X9,1,0)+IF(AA9&gt;Z9,1,0)+IF(AC9&gt;AB9,1,0)+IF(AE9&gt;AD9,1,0)+IF(AJ9="ow",3,0)</f>
        <v>3</v>
      </c>
      <c r="AH9" s="244">
        <f t="shared" ref="AH9:AH22" si="6">IF(AF9&gt;AG9,1,0)</f>
        <v>0</v>
      </c>
      <c r="AI9" s="246">
        <f t="shared" ref="AI9:AI22" si="7">IF(AG9&gt;AF9,1,0)</f>
        <v>1</v>
      </c>
      <c r="AJ9" s="248"/>
      <c r="AL9" s="127"/>
      <c r="AM9" s="127"/>
    </row>
    <row r="10" spans="1:39" ht="18" customHeight="1" thickTop="1" thickBot="1">
      <c r="A10" s="131" t="s">
        <v>32</v>
      </c>
      <c r="B10" s="45"/>
      <c r="C10" s="46"/>
      <c r="D10" s="237" t="s">
        <v>100</v>
      </c>
      <c r="E10" s="238"/>
      <c r="F10" s="146">
        <f>SUM(AH11+AH18+AH21)+IF(AJ11="wo",-1)+IF(AJ18="wo",-1)+IF(AJ21="wo",-1)+IF(B10="X",-AH18)+IF(C10="X",-AH21)</f>
        <v>0</v>
      </c>
      <c r="G10" s="146">
        <f>SUM(AI11+AI18+AI21)+IF(AK11="wo",-1)+IF(AK18="wo",-1)+IF(AK21="wo",-1)+IF(C10="X",-AI18)+IF(D10="X",-AI21)</f>
        <v>1</v>
      </c>
      <c r="H10" s="259"/>
      <c r="I10" s="261"/>
      <c r="J10" s="230" t="str">
        <f>D18</f>
        <v>GOMORI Branislav</v>
      </c>
      <c r="K10" s="231"/>
      <c r="L10" s="231"/>
      <c r="M10" s="232"/>
      <c r="N10" s="261"/>
      <c r="O10" s="230" t="str">
        <f>D28</f>
        <v>DEMIAN Boris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4"/>
        <v>0</v>
      </c>
      <c r="AG10" s="255">
        <f t="shared" ref="AG10" si="8">IF(W10&gt;V10,1,0)+IF(Y10&gt;X10,1,0)+IF(AA10&gt;Z10,1,0)+IF(AC10&gt;AB10,1,0)+IF(AJ10="ow",3,0)</f>
        <v>0</v>
      </c>
      <c r="AH10" s="245">
        <f t="shared" si="6"/>
        <v>0</v>
      </c>
      <c r="AI10" s="247">
        <f t="shared" si="7"/>
        <v>0</v>
      </c>
      <c r="AJ10" s="249"/>
      <c r="AL10" s="127"/>
      <c r="AM10" s="127"/>
    </row>
    <row r="11" spans="1:39" ht="18" customHeight="1" thickTop="1">
      <c r="A11" s="132" t="s">
        <v>33</v>
      </c>
      <c r="B11" s="47"/>
      <c r="C11" s="48"/>
      <c r="D11" s="209" t="s">
        <v>101</v>
      </c>
      <c r="E11" s="222"/>
      <c r="F11" s="12">
        <f>SUM(AH12+AH15+AH22)+IF(AJ12="wo",-1)+IF(AJ15="wo",-1)+IF(AJ22="wo",-1)+IF(B11="X",-AH15)+IF(C11="X",-AH22)</f>
        <v>0</v>
      </c>
      <c r="G11" s="13">
        <f>SUM(AI12+AI15+AI22)+IF(AK12="wo",-1)+IF(AK15="wo",-1)+IF(AK22="wo",-1)+IF(B11="X",-AI15)+IF(C11="X",-AI22)</f>
        <v>2</v>
      </c>
      <c r="H11" s="36">
        <v>3</v>
      </c>
      <c r="I11" s="37" t="s">
        <v>32</v>
      </c>
      <c r="J11" s="241" t="str">
        <f>D10</f>
        <v>HICÁR Ján ml</v>
      </c>
      <c r="K11" s="242"/>
      <c r="L11" s="242"/>
      <c r="M11" s="243"/>
      <c r="N11" s="5" t="s">
        <v>36</v>
      </c>
      <c r="O11" s="241" t="str">
        <f>D20</f>
        <v>IŠTVÁN Ladislav</v>
      </c>
      <c r="P11" s="242"/>
      <c r="Q11" s="242"/>
      <c r="R11" s="242"/>
      <c r="S11" s="242"/>
      <c r="T11" s="242"/>
      <c r="U11" s="243"/>
      <c r="V11" s="21">
        <v>7</v>
      </c>
      <c r="W11" s="151">
        <v>11</v>
      </c>
      <c r="X11" s="152">
        <v>4</v>
      </c>
      <c r="Y11" s="23">
        <v>11</v>
      </c>
      <c r="Z11" s="22">
        <v>7</v>
      </c>
      <c r="AA11" s="151">
        <v>11</v>
      </c>
      <c r="AB11" s="152"/>
      <c r="AC11" s="23"/>
      <c r="AD11" s="22"/>
      <c r="AE11" s="151"/>
      <c r="AF11" s="133">
        <f t="shared" si="4"/>
        <v>0</v>
      </c>
      <c r="AG11" s="134">
        <f t="shared" ref="AG11" si="9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27"/>
      <c r="AM11" s="127"/>
    </row>
    <row r="12" spans="1:39" ht="18" customHeight="1">
      <c r="A12" s="132" t="s">
        <v>34</v>
      </c>
      <c r="B12" s="47"/>
      <c r="C12" s="48"/>
      <c r="D12" s="209" t="s">
        <v>102</v>
      </c>
      <c r="E12" s="222"/>
      <c r="F12" s="12">
        <f>SUM(AH13+AH16+AH19)+IF(AJ13="wo",-1)+IF(AJ16="wo",-1)+IF(AJ19="wo",-1)+IF(B12="X",-AH16)+IF(C12="X",-AH19)</f>
        <v>0</v>
      </c>
      <c r="G12" s="12">
        <f>SUM(AI13+AI16+AI19)+IF(AJ13="wo",-1)+IF(AJ16="wo",-1)+IF(AJ19="wo",-1)+IF(C12="X",-AI16)+IF(D12="X",-AI19)</f>
        <v>2</v>
      </c>
      <c r="H12" s="40">
        <v>4</v>
      </c>
      <c r="I12" s="41" t="s">
        <v>33</v>
      </c>
      <c r="J12" s="227" t="str">
        <f>D11</f>
        <v>GOMORI Branislav</v>
      </c>
      <c r="K12" s="228"/>
      <c r="L12" s="228"/>
      <c r="M12" s="229"/>
      <c r="N12" s="42" t="s">
        <v>37</v>
      </c>
      <c r="O12" s="227" t="str">
        <f>D21</f>
        <v>KLESKEŇ Daniel</v>
      </c>
      <c r="P12" s="228"/>
      <c r="Q12" s="228"/>
      <c r="R12" s="228"/>
      <c r="S12" s="228"/>
      <c r="T12" s="228"/>
      <c r="U12" s="229"/>
      <c r="V12" s="24">
        <v>8</v>
      </c>
      <c r="W12" s="153">
        <v>11</v>
      </c>
      <c r="X12" s="154">
        <v>3</v>
      </c>
      <c r="Y12" s="26">
        <v>11</v>
      </c>
      <c r="Z12" s="25">
        <v>7</v>
      </c>
      <c r="AA12" s="153">
        <v>11</v>
      </c>
      <c r="AB12" s="154"/>
      <c r="AC12" s="26"/>
      <c r="AD12" s="25"/>
      <c r="AE12" s="153"/>
      <c r="AF12" s="133">
        <f t="shared" ref="AF12:AF22" si="10">IF(V12&gt;W12,1,0)+IF(X12&gt;Y12,1,0)+IF(Z12&gt;AA12,1,0)+IF(AB12&gt;AC12,1,0)+IF(AD12&gt;AE12,1,0)+IF(AJ12="wo",3,0)</f>
        <v>0</v>
      </c>
      <c r="AG12" s="134">
        <f t="shared" ref="AG12:AG22" si="11">IF(W12&gt;V12,1,0)+IF(Y12&gt;X12,1,0)+IF(AA12&gt;Z12,1,0)+IF(AC12&gt;AB12,1,0)+IF(AE12&gt;AD12,1,0)+IF(AJ12="ow",3,0)</f>
        <v>3</v>
      </c>
      <c r="AH12" s="74">
        <f>IF(AF12=3,1,0)</f>
        <v>0</v>
      </c>
      <c r="AI12" s="75">
        <f>IF(AG12=3,1,0)</f>
        <v>1</v>
      </c>
      <c r="AJ12" s="80"/>
      <c r="AL12" s="127"/>
      <c r="AM12" s="127"/>
    </row>
    <row r="13" spans="1:39" ht="18" customHeight="1">
      <c r="A13" s="132" t="s">
        <v>35</v>
      </c>
      <c r="B13" s="47"/>
      <c r="C13" s="48"/>
      <c r="D13" s="209" t="s">
        <v>103</v>
      </c>
      <c r="E13" s="222"/>
      <c r="F13" s="12">
        <f>SUM(AH14+AH17+AH20)+IF(AJ14="wo",-1)+IF(AJ17="wo",-1)+IF(AJ20="wo",-1)+IF(B13="X",-AH17)+IF(C13="X",-AH20)</f>
        <v>1</v>
      </c>
      <c r="G13" s="12">
        <f>SUM(AI14+AI17+AI20)+IF(AJ14="wo",-1)+IF(AJ17="wo",-1)+IF(AJ20="wo",-1)+IF(C13="X",-AI17)+IF(D13="X",-AI20)</f>
        <v>1</v>
      </c>
      <c r="H13" s="40">
        <v>5</v>
      </c>
      <c r="I13" s="41" t="s">
        <v>34</v>
      </c>
      <c r="J13" s="227" t="str">
        <f>D12</f>
        <v>ROVNÝ Igor</v>
      </c>
      <c r="K13" s="228"/>
      <c r="L13" s="228"/>
      <c r="M13" s="229"/>
      <c r="N13" s="42" t="s">
        <v>38</v>
      </c>
      <c r="O13" s="227" t="str">
        <f>D22</f>
        <v>PAMPÚRIK Vladimír</v>
      </c>
      <c r="P13" s="228"/>
      <c r="Q13" s="228"/>
      <c r="R13" s="228"/>
      <c r="S13" s="228"/>
      <c r="T13" s="228"/>
      <c r="U13" s="229"/>
      <c r="V13" s="24">
        <v>7</v>
      </c>
      <c r="W13" s="153">
        <v>11</v>
      </c>
      <c r="X13" s="154">
        <v>7</v>
      </c>
      <c r="Y13" s="26">
        <v>11</v>
      </c>
      <c r="Z13" s="25">
        <v>9</v>
      </c>
      <c r="AA13" s="153">
        <v>11</v>
      </c>
      <c r="AB13" s="154"/>
      <c r="AC13" s="26"/>
      <c r="AD13" s="25"/>
      <c r="AE13" s="153"/>
      <c r="AF13" s="133">
        <f t="shared" si="10"/>
        <v>0</v>
      </c>
      <c r="AG13" s="134">
        <f t="shared" si="11"/>
        <v>3</v>
      </c>
      <c r="AH13" s="74">
        <f t="shared" ref="AH13:AI22" si="12">IF(AF13=3,1,0)</f>
        <v>0</v>
      </c>
      <c r="AI13" s="75">
        <f t="shared" si="12"/>
        <v>1</v>
      </c>
      <c r="AJ13" s="80"/>
      <c r="AL13" s="127"/>
      <c r="AM13" s="127"/>
    </row>
    <row r="14" spans="1:39" ht="18" customHeight="1" thickBot="1">
      <c r="A14" s="338" t="s">
        <v>40</v>
      </c>
      <c r="B14" s="339"/>
      <c r="C14" s="339"/>
      <c r="D14" s="209" t="s">
        <v>78</v>
      </c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HICÁR Ján st.</v>
      </c>
      <c r="K14" s="231"/>
      <c r="L14" s="231"/>
      <c r="M14" s="232"/>
      <c r="N14" s="35" t="s">
        <v>39</v>
      </c>
      <c r="O14" s="230" t="str">
        <f>D23</f>
        <v>GÁLIK Igor</v>
      </c>
      <c r="P14" s="231"/>
      <c r="Q14" s="231"/>
      <c r="R14" s="231"/>
      <c r="S14" s="231"/>
      <c r="T14" s="231"/>
      <c r="U14" s="232"/>
      <c r="V14" s="19">
        <v>11</v>
      </c>
      <c r="W14" s="155">
        <v>9</v>
      </c>
      <c r="X14" s="156">
        <v>3</v>
      </c>
      <c r="Y14" s="20">
        <v>11</v>
      </c>
      <c r="Z14" s="18">
        <v>12</v>
      </c>
      <c r="AA14" s="155">
        <v>10</v>
      </c>
      <c r="AB14" s="156">
        <v>11</v>
      </c>
      <c r="AC14" s="20">
        <v>7</v>
      </c>
      <c r="AD14" s="18"/>
      <c r="AE14" s="155"/>
      <c r="AF14" s="148">
        <f t="shared" si="10"/>
        <v>3</v>
      </c>
      <c r="AG14" s="149">
        <f t="shared" si="11"/>
        <v>1</v>
      </c>
      <c r="AH14" s="64">
        <f t="shared" si="12"/>
        <v>1</v>
      </c>
      <c r="AI14" s="65">
        <f t="shared" si="12"/>
        <v>0</v>
      </c>
      <c r="AJ14" s="81"/>
      <c r="AL14" s="127"/>
      <c r="AM14" s="127"/>
    </row>
    <row r="15" spans="1:39" ht="18" customHeight="1" thickTop="1">
      <c r="A15" s="218" t="s">
        <v>22</v>
      </c>
      <c r="B15" s="219"/>
      <c r="C15" s="219"/>
      <c r="D15" s="209" t="s">
        <v>100</v>
      </c>
      <c r="E15" s="222"/>
      <c r="F15" s="223">
        <f>AH7</f>
        <v>0</v>
      </c>
      <c r="G15" s="225">
        <f>AI7</f>
        <v>1</v>
      </c>
      <c r="H15" s="30">
        <v>7</v>
      </c>
      <c r="I15" s="31" t="s">
        <v>33</v>
      </c>
      <c r="J15" s="234" t="str">
        <f>IF(B11="x",D14,D11)</f>
        <v>GOMORI Branislav</v>
      </c>
      <c r="K15" s="235"/>
      <c r="L15" s="235"/>
      <c r="M15" s="236"/>
      <c r="N15" s="32" t="s">
        <v>36</v>
      </c>
      <c r="O15" s="234" t="str">
        <f>IF(B20="x",D24,D20)</f>
        <v>IŠTVÁN Ladislav</v>
      </c>
      <c r="P15" s="235"/>
      <c r="Q15" s="235"/>
      <c r="R15" s="235"/>
      <c r="S15" s="235"/>
      <c r="T15" s="235"/>
      <c r="U15" s="236"/>
      <c r="V15" s="16">
        <v>2</v>
      </c>
      <c r="W15" s="157">
        <v>11</v>
      </c>
      <c r="X15" s="158">
        <v>11</v>
      </c>
      <c r="Y15" s="17">
        <v>13</v>
      </c>
      <c r="Z15" s="15">
        <v>7</v>
      </c>
      <c r="AA15" s="157">
        <v>11</v>
      </c>
      <c r="AB15" s="158"/>
      <c r="AC15" s="17"/>
      <c r="AD15" s="15"/>
      <c r="AE15" s="157"/>
      <c r="AF15" s="139">
        <f t="shared" si="10"/>
        <v>0</v>
      </c>
      <c r="AG15" s="140">
        <f t="shared" si="11"/>
        <v>3</v>
      </c>
      <c r="AH15" s="60">
        <f t="shared" si="12"/>
        <v>0</v>
      </c>
      <c r="AI15" s="61">
        <f t="shared" si="12"/>
        <v>1</v>
      </c>
      <c r="AJ15" s="79"/>
      <c r="AL15" s="127"/>
      <c r="AM15" s="127"/>
    </row>
    <row r="16" spans="1:39" ht="18" customHeight="1" thickBot="1">
      <c r="A16" s="220"/>
      <c r="B16" s="221"/>
      <c r="C16" s="221"/>
      <c r="D16" s="337" t="s">
        <v>102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ROVNÝ Igor</v>
      </c>
      <c r="K16" s="228"/>
      <c r="L16" s="228"/>
      <c r="M16" s="229"/>
      <c r="N16" s="42" t="s">
        <v>37</v>
      </c>
      <c r="O16" s="227" t="str">
        <f>IF(B21="x",D24,D21)</f>
        <v>IŠTVÁN Martin</v>
      </c>
      <c r="P16" s="228"/>
      <c r="Q16" s="228"/>
      <c r="R16" s="228"/>
      <c r="S16" s="228"/>
      <c r="T16" s="228"/>
      <c r="U16" s="229"/>
      <c r="V16" s="24">
        <v>8</v>
      </c>
      <c r="W16" s="153">
        <v>11</v>
      </c>
      <c r="X16" s="154">
        <v>7</v>
      </c>
      <c r="Y16" s="26">
        <v>11</v>
      </c>
      <c r="Z16" s="25">
        <v>9</v>
      </c>
      <c r="AA16" s="153">
        <v>11</v>
      </c>
      <c r="AB16" s="154"/>
      <c r="AC16" s="26"/>
      <c r="AD16" s="25"/>
      <c r="AE16" s="153"/>
      <c r="AF16" s="133">
        <f t="shared" si="10"/>
        <v>0</v>
      </c>
      <c r="AG16" s="134">
        <f t="shared" si="11"/>
        <v>3</v>
      </c>
      <c r="AH16" s="74">
        <f t="shared" si="12"/>
        <v>0</v>
      </c>
      <c r="AI16" s="75">
        <f t="shared" si="12"/>
        <v>1</v>
      </c>
      <c r="AJ16" s="80"/>
      <c r="AL16" s="127"/>
      <c r="AM16" s="127"/>
    </row>
    <row r="17" spans="1:39" ht="18" customHeight="1" thickTop="1">
      <c r="A17" s="194" t="s">
        <v>23</v>
      </c>
      <c r="B17" s="195"/>
      <c r="C17" s="195"/>
      <c r="D17" s="198" t="s">
        <v>103</v>
      </c>
      <c r="E17" s="199"/>
      <c r="F17" s="200">
        <f>AH9</f>
        <v>0</v>
      </c>
      <c r="G17" s="202">
        <f>AI9</f>
        <v>1</v>
      </c>
      <c r="H17" s="40">
        <v>9</v>
      </c>
      <c r="I17" s="41" t="s">
        <v>35</v>
      </c>
      <c r="J17" s="227" t="str">
        <f>IF(B13="x",D14,D13)</f>
        <v>HICÁR Ján st.</v>
      </c>
      <c r="K17" s="228"/>
      <c r="L17" s="228"/>
      <c r="M17" s="229"/>
      <c r="N17" s="42" t="s">
        <v>38</v>
      </c>
      <c r="O17" s="227" t="str">
        <f>IF(B22="x",D24,D22)</f>
        <v>PAMPÚRIK Vladimír</v>
      </c>
      <c r="P17" s="228"/>
      <c r="Q17" s="228"/>
      <c r="R17" s="228"/>
      <c r="S17" s="228"/>
      <c r="T17" s="228"/>
      <c r="U17" s="229"/>
      <c r="V17" s="24">
        <v>10</v>
      </c>
      <c r="W17" s="153">
        <v>12</v>
      </c>
      <c r="X17" s="154">
        <v>11</v>
      </c>
      <c r="Y17" s="26">
        <v>7</v>
      </c>
      <c r="Z17" s="25">
        <v>7</v>
      </c>
      <c r="AA17" s="153">
        <v>11</v>
      </c>
      <c r="AB17" s="154">
        <v>15</v>
      </c>
      <c r="AC17" s="26">
        <v>17</v>
      </c>
      <c r="AD17" s="25"/>
      <c r="AE17" s="153"/>
      <c r="AF17" s="133">
        <f t="shared" si="10"/>
        <v>1</v>
      </c>
      <c r="AG17" s="134">
        <f t="shared" si="11"/>
        <v>3</v>
      </c>
      <c r="AH17" s="74">
        <f t="shared" si="12"/>
        <v>0</v>
      </c>
      <c r="AI17" s="75">
        <f t="shared" si="12"/>
        <v>1</v>
      </c>
      <c r="AJ17" s="80"/>
      <c r="AL17" s="127"/>
      <c r="AM17" s="127"/>
    </row>
    <row r="18" spans="1:39" ht="18" customHeight="1" thickBot="1">
      <c r="A18" s="196"/>
      <c r="B18" s="197"/>
      <c r="C18" s="197"/>
      <c r="D18" s="239" t="s">
        <v>101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HICÁR Ján ml</v>
      </c>
      <c r="K18" s="231"/>
      <c r="L18" s="231"/>
      <c r="M18" s="232"/>
      <c r="N18" s="43" t="s">
        <v>39</v>
      </c>
      <c r="O18" s="230" t="str">
        <f>IF(B23="x",D24,D23)</f>
        <v>GÁLIK Igor</v>
      </c>
      <c r="P18" s="231"/>
      <c r="Q18" s="231"/>
      <c r="R18" s="231"/>
      <c r="S18" s="231"/>
      <c r="T18" s="231"/>
      <c r="U18" s="232"/>
      <c r="V18" s="19"/>
      <c r="W18" s="155"/>
      <c r="X18" s="156"/>
      <c r="Y18" s="20"/>
      <c r="Z18" s="18"/>
      <c r="AA18" s="155"/>
      <c r="AB18" s="156"/>
      <c r="AC18" s="20"/>
      <c r="AD18" s="18"/>
      <c r="AE18" s="155"/>
      <c r="AF18" s="148">
        <f t="shared" si="10"/>
        <v>0</v>
      </c>
      <c r="AG18" s="149">
        <f t="shared" si="11"/>
        <v>0</v>
      </c>
      <c r="AH18" s="64">
        <f t="shared" si="12"/>
        <v>0</v>
      </c>
      <c r="AI18" s="65">
        <f t="shared" si="12"/>
        <v>0</v>
      </c>
      <c r="AJ18" s="82"/>
      <c r="AL18" s="127"/>
      <c r="AM18" s="127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ROVNÝ Igor</v>
      </c>
      <c r="K19" s="235"/>
      <c r="L19" s="235"/>
      <c r="M19" s="236"/>
      <c r="N19" s="32" t="s">
        <v>36</v>
      </c>
      <c r="O19" s="234" t="str">
        <f>IF(C20="x",D24,D20)</f>
        <v>IŠTVÁN Ladislav</v>
      </c>
      <c r="P19" s="235"/>
      <c r="Q19" s="235"/>
      <c r="R19" s="235"/>
      <c r="S19" s="235"/>
      <c r="T19" s="235"/>
      <c r="U19" s="236"/>
      <c r="V19" s="16"/>
      <c r="W19" s="157"/>
      <c r="X19" s="158"/>
      <c r="Y19" s="17"/>
      <c r="Z19" s="15"/>
      <c r="AA19" s="157"/>
      <c r="AB19" s="158"/>
      <c r="AC19" s="17"/>
      <c r="AD19" s="15"/>
      <c r="AE19" s="157"/>
      <c r="AF19" s="139">
        <f t="shared" si="10"/>
        <v>0</v>
      </c>
      <c r="AG19" s="140">
        <f t="shared" si="11"/>
        <v>0</v>
      </c>
      <c r="AH19" s="60">
        <f t="shared" si="12"/>
        <v>0</v>
      </c>
      <c r="AI19" s="61">
        <f t="shared" si="12"/>
        <v>0</v>
      </c>
      <c r="AJ19" s="83"/>
      <c r="AL19" s="127"/>
      <c r="AM19" s="127"/>
    </row>
    <row r="20" spans="1:39" ht="18" customHeight="1" thickTop="1">
      <c r="A20" s="131" t="s">
        <v>36</v>
      </c>
      <c r="B20" s="45"/>
      <c r="C20" s="46"/>
      <c r="D20" s="237" t="s">
        <v>108</v>
      </c>
      <c r="E20" s="238"/>
      <c r="F20" s="146">
        <f>SUM(AI11+AI15+AI19)+IF(AJ11="wo",-1)+IF(AJ15="wo",-1)+IF(AJ19="wo",-1)+IF(B20="X",-AI15)+IF(C20="X",-AI19)</f>
        <v>2</v>
      </c>
      <c r="G20" s="146">
        <f>SUM(AH11+AH15+AH19)+IF(AJ11="wo",-1)+IF(AJ15="wo",-1)+IF(AJ19="wo",-1)+IF(C20="X",-AH15)+IF(D20="X",-AH19)</f>
        <v>0</v>
      </c>
      <c r="H20" s="40">
        <v>12</v>
      </c>
      <c r="I20" s="41" t="s">
        <v>35</v>
      </c>
      <c r="J20" s="227" t="str">
        <f>IF(C13="x",D14,D13)</f>
        <v>HICÁR Ján st.</v>
      </c>
      <c r="K20" s="228"/>
      <c r="L20" s="228"/>
      <c r="M20" s="229"/>
      <c r="N20" s="42" t="s">
        <v>37</v>
      </c>
      <c r="O20" s="227" t="str">
        <f>IF(C21="x",D24,D21)</f>
        <v>IŠTVÁN Martin</v>
      </c>
      <c r="P20" s="228"/>
      <c r="Q20" s="228"/>
      <c r="R20" s="228"/>
      <c r="S20" s="228"/>
      <c r="T20" s="228"/>
      <c r="U20" s="229"/>
      <c r="V20" s="24"/>
      <c r="W20" s="153"/>
      <c r="X20" s="154"/>
      <c r="Y20" s="26"/>
      <c r="Z20" s="25"/>
      <c r="AA20" s="153"/>
      <c r="AB20" s="154"/>
      <c r="AC20" s="26"/>
      <c r="AD20" s="25"/>
      <c r="AE20" s="153"/>
      <c r="AF20" s="133">
        <f t="shared" si="10"/>
        <v>0</v>
      </c>
      <c r="AG20" s="134">
        <f t="shared" si="11"/>
        <v>0</v>
      </c>
      <c r="AH20" s="74">
        <f t="shared" si="12"/>
        <v>0</v>
      </c>
      <c r="AI20" s="75">
        <f t="shared" si="12"/>
        <v>0</v>
      </c>
      <c r="AJ20" s="80"/>
      <c r="AL20" s="127"/>
      <c r="AM20" s="127"/>
    </row>
    <row r="21" spans="1:39" ht="18" customHeight="1">
      <c r="A21" s="132" t="s">
        <v>37</v>
      </c>
      <c r="B21" s="47" t="s">
        <v>36</v>
      </c>
      <c r="C21" s="48" t="s">
        <v>36</v>
      </c>
      <c r="D21" s="209" t="s">
        <v>109</v>
      </c>
      <c r="E21" s="210"/>
      <c r="F21" s="12">
        <f>SUM(AI12+AI16+AI20)+IF(AJ12="wo",-1)+IF(AJ16="wo",-1)+IF(AJ20="wo",-1)+IF(B21="X",-AI16)+IF(C21="X",-AI20)</f>
        <v>1</v>
      </c>
      <c r="G21" s="13">
        <f>SUM(AH12+AH16+AH20)+IF(AJ12="wo",-1)+IF(AJ16="wo",-1)+IF(AJ20="wo",-1)+IF(C21="X",-AH16)+IF(D21="X",-AH20)</f>
        <v>0</v>
      </c>
      <c r="H21" s="40">
        <v>13</v>
      </c>
      <c r="I21" s="41" t="s">
        <v>32</v>
      </c>
      <c r="J21" s="227" t="str">
        <f>IF(C10="x",D14,D10)</f>
        <v>HICÁR Ján ml</v>
      </c>
      <c r="K21" s="228"/>
      <c r="L21" s="228"/>
      <c r="M21" s="229"/>
      <c r="N21" s="42" t="s">
        <v>38</v>
      </c>
      <c r="O21" s="227" t="str">
        <f>IF(C22="x",D24,D22)</f>
        <v>PAMPÚRIK Vladimír</v>
      </c>
      <c r="P21" s="228"/>
      <c r="Q21" s="228"/>
      <c r="R21" s="228"/>
      <c r="S21" s="228"/>
      <c r="T21" s="228"/>
      <c r="U21" s="229"/>
      <c r="V21" s="24"/>
      <c r="W21" s="153"/>
      <c r="X21" s="154"/>
      <c r="Y21" s="26"/>
      <c r="Z21" s="25"/>
      <c r="AA21" s="153"/>
      <c r="AB21" s="154"/>
      <c r="AC21" s="26"/>
      <c r="AD21" s="25"/>
      <c r="AE21" s="153"/>
      <c r="AF21" s="133">
        <f t="shared" si="10"/>
        <v>0</v>
      </c>
      <c r="AG21" s="134">
        <f t="shared" si="11"/>
        <v>0</v>
      </c>
      <c r="AH21" s="74">
        <f t="shared" si="12"/>
        <v>0</v>
      </c>
      <c r="AI21" s="75">
        <f t="shared" si="12"/>
        <v>0</v>
      </c>
      <c r="AJ21" s="80"/>
      <c r="AL21" s="127"/>
      <c r="AM21" s="127"/>
    </row>
    <row r="22" spans="1:39" ht="18" customHeight="1" thickBot="1">
      <c r="A22" s="132" t="s">
        <v>38</v>
      </c>
      <c r="B22" s="47"/>
      <c r="C22" s="48"/>
      <c r="D22" s="209" t="s">
        <v>110</v>
      </c>
      <c r="E22" s="210"/>
      <c r="F22" s="150">
        <f>SUM(AI13+AI17+AI21)+IF(AJ13="wo",-1)+IF(AJ17="wo",-1)+IF(AJ21="wo",-1)+IF(B22="X",-AI17)+IF(C22="X",-AI21)</f>
        <v>2</v>
      </c>
      <c r="G22" s="150">
        <f>SUM(AH13+AH17+AH21)+IF(AJ13="wo",-1)+IF(AJ17="wo",-1)+IF(AJ21="wo",-1)+IF(B22="X",-AH17)+IF(C22="X",-AH21)</f>
        <v>0</v>
      </c>
      <c r="H22" s="33">
        <v>14</v>
      </c>
      <c r="I22" s="34" t="s">
        <v>33</v>
      </c>
      <c r="J22" s="230" t="str">
        <f>IF(C11="x",D14,D11)</f>
        <v>GOMORI Branislav</v>
      </c>
      <c r="K22" s="231"/>
      <c r="L22" s="231"/>
      <c r="M22" s="232"/>
      <c r="N22" s="35" t="s">
        <v>39</v>
      </c>
      <c r="O22" s="230" t="str">
        <f>IF(C23="x",D24,D23)</f>
        <v>GÁLIK Igor</v>
      </c>
      <c r="P22" s="231"/>
      <c r="Q22" s="231"/>
      <c r="R22" s="231"/>
      <c r="S22" s="231"/>
      <c r="T22" s="231"/>
      <c r="U22" s="232"/>
      <c r="V22" s="19"/>
      <c r="W22" s="155"/>
      <c r="X22" s="156"/>
      <c r="Y22" s="20"/>
      <c r="Z22" s="18"/>
      <c r="AA22" s="155"/>
      <c r="AB22" s="156"/>
      <c r="AC22" s="20"/>
      <c r="AD22" s="18"/>
      <c r="AE22" s="155"/>
      <c r="AF22" s="133">
        <f t="shared" si="10"/>
        <v>0</v>
      </c>
      <c r="AG22" s="134">
        <f t="shared" si="11"/>
        <v>0</v>
      </c>
      <c r="AH22" s="64">
        <f t="shared" si="12"/>
        <v>0</v>
      </c>
      <c r="AI22" s="65">
        <f t="shared" si="12"/>
        <v>0</v>
      </c>
      <c r="AJ22" s="81"/>
      <c r="AL22" s="127"/>
      <c r="AM22" s="127"/>
    </row>
    <row r="23" spans="1:39" ht="18" customHeight="1" thickTop="1">
      <c r="A23" s="132" t="s">
        <v>39</v>
      </c>
      <c r="B23" s="47"/>
      <c r="C23" s="48"/>
      <c r="D23" s="209" t="s">
        <v>111</v>
      </c>
      <c r="E23" s="210"/>
      <c r="F23" s="12">
        <f>SUM(AI14+AI18+AI22)+IF(AJ14="wo",-1)+IF(AJ18="wo",-1)+IF(AJ22="wo",-1)+IF(B23="X",-AI18)+IF(C23="X",-AI22)</f>
        <v>0</v>
      </c>
      <c r="G23" s="12">
        <f>SUM(AH14+AH18+AH22)+IF(AJ14="wo",-1)+IF(AJ18="wo",-1)+IF(AJ22="wo",-1)+IF(C23="X",-AH18)+IF(D23="X",-AH22)</f>
        <v>1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27"/>
      <c r="AM23" s="127"/>
    </row>
    <row r="24" spans="1:39" ht="18" customHeight="1">
      <c r="A24" s="338" t="s">
        <v>40</v>
      </c>
      <c r="B24" s="339"/>
      <c r="C24" s="339"/>
      <c r="D24" s="209" t="s">
        <v>120</v>
      </c>
      <c r="E24" s="210"/>
      <c r="F24" s="12">
        <f>IF(B20="X",+AI15)+IF(C20="X",+AI19)+IF(B21="X",+AI16)+IF(C21="X",+AI20)+IF(B22="X",+AI17)+IF(C22="X",+AI21)+IF(B23="X",+AI18)+IF(C23="X",+AI22)</f>
        <v>1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27"/>
      <c r="AM24" s="127"/>
    </row>
    <row r="25" spans="1:39" ht="18" customHeight="1">
      <c r="A25" s="218" t="s">
        <v>22</v>
      </c>
      <c r="B25" s="219"/>
      <c r="C25" s="219"/>
      <c r="D25" s="209" t="s">
        <v>108</v>
      </c>
      <c r="E25" s="222"/>
      <c r="F25" s="223">
        <f>AI7</f>
        <v>1</v>
      </c>
      <c r="G25" s="225">
        <f>AH7</f>
        <v>0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27"/>
      <c r="AM25" s="127"/>
    </row>
    <row r="26" spans="1:39" ht="18" customHeight="1" thickBot="1">
      <c r="A26" s="220"/>
      <c r="B26" s="221"/>
      <c r="C26" s="221"/>
      <c r="D26" s="337" t="s">
        <v>109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110</v>
      </c>
      <c r="E27" s="199"/>
      <c r="F27" s="200">
        <f>AI9</f>
        <v>1</v>
      </c>
      <c r="G27" s="202">
        <f>AH9</f>
        <v>0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112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114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0.375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AC2:AD2"/>
    <mergeCell ref="AE2:AF2"/>
    <mergeCell ref="AG2:AI2"/>
    <mergeCell ref="AC3:AD3"/>
    <mergeCell ref="AE3:AF3"/>
    <mergeCell ref="AG3:AI3"/>
    <mergeCell ref="AL5:AM5"/>
    <mergeCell ref="A6:G6"/>
    <mergeCell ref="J6:M6"/>
    <mergeCell ref="O6:U6"/>
    <mergeCell ref="AF6:AG6"/>
    <mergeCell ref="AH6:AI6"/>
    <mergeCell ref="Q5:R5"/>
    <mergeCell ref="S5:T5"/>
    <mergeCell ref="W5:X5"/>
    <mergeCell ref="Y5:AA5"/>
    <mergeCell ref="AB5:AF5"/>
    <mergeCell ref="AG5:AH5"/>
    <mergeCell ref="AJ3:AJ6"/>
    <mergeCell ref="AC4:AD4"/>
    <mergeCell ref="AE4:AF4"/>
    <mergeCell ref="AG4:AI4"/>
    <mergeCell ref="A5:C5"/>
    <mergeCell ref="G1:AB2"/>
    <mergeCell ref="D13:E13"/>
    <mergeCell ref="A14:C14"/>
    <mergeCell ref="D14:E14"/>
    <mergeCell ref="D11:E11"/>
    <mergeCell ref="J11:M11"/>
    <mergeCell ref="O11:U11"/>
    <mergeCell ref="D12:E12"/>
    <mergeCell ref="J12:M12"/>
    <mergeCell ref="O12:U12"/>
    <mergeCell ref="O13:U13"/>
    <mergeCell ref="O14:U14"/>
    <mergeCell ref="J13:M13"/>
    <mergeCell ref="J14:M14"/>
    <mergeCell ref="F32:M32"/>
    <mergeCell ref="N32:Y32"/>
    <mergeCell ref="Z32:AJ32"/>
    <mergeCell ref="H23:H28"/>
    <mergeCell ref="D23:E23"/>
    <mergeCell ref="A24:C24"/>
    <mergeCell ref="D24:E24"/>
    <mergeCell ref="D21:E21"/>
    <mergeCell ref="D22:E22"/>
    <mergeCell ref="F27:F28"/>
    <mergeCell ref="G27:G28"/>
    <mergeCell ref="D28:E28"/>
    <mergeCell ref="J22:M22"/>
    <mergeCell ref="A30:D30"/>
    <mergeCell ref="A31:D31"/>
    <mergeCell ref="A32:D32"/>
    <mergeCell ref="A29:D29"/>
    <mergeCell ref="I27:AJ28"/>
    <mergeCell ref="I25:AJ26"/>
    <mergeCell ref="I23:AJ24"/>
    <mergeCell ref="F29:M31"/>
    <mergeCell ref="N29:Y31"/>
    <mergeCell ref="Z29:AJ31"/>
    <mergeCell ref="A25:C26"/>
    <mergeCell ref="A17:C18"/>
    <mergeCell ref="F17:F18"/>
    <mergeCell ref="G17:G18"/>
    <mergeCell ref="D16:E16"/>
    <mergeCell ref="D19:E19"/>
    <mergeCell ref="D20:E20"/>
    <mergeCell ref="D18:E18"/>
    <mergeCell ref="D15:E15"/>
    <mergeCell ref="D17:E17"/>
    <mergeCell ref="A15:C16"/>
    <mergeCell ref="D25:E25"/>
    <mergeCell ref="F25:F26"/>
    <mergeCell ref="G25:G26"/>
    <mergeCell ref="D26:E26"/>
    <mergeCell ref="A27:C28"/>
    <mergeCell ref="D27:E27"/>
    <mergeCell ref="AI7:AI8"/>
    <mergeCell ref="AJ7:AJ8"/>
    <mergeCell ref="V9:V10"/>
    <mergeCell ref="F15:F16"/>
    <mergeCell ref="G15:G16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AC7:AC8"/>
    <mergeCell ref="AD7:AD8"/>
    <mergeCell ref="AJ9:AJ10"/>
    <mergeCell ref="J15:M15"/>
    <mergeCell ref="AD9:AD10"/>
    <mergeCell ref="AE9:AE10"/>
    <mergeCell ref="AF9:AF10"/>
    <mergeCell ref="AG9:AG10"/>
    <mergeCell ref="AH9:AH10"/>
    <mergeCell ref="AI9:AI10"/>
    <mergeCell ref="O15:U15"/>
    <mergeCell ref="W9:W10"/>
    <mergeCell ref="X9:X10"/>
    <mergeCell ref="Y9:Y10"/>
    <mergeCell ref="Z9:Z10"/>
    <mergeCell ref="AA9:AA10"/>
    <mergeCell ref="AB9:AB10"/>
    <mergeCell ref="AC9:AC10"/>
    <mergeCell ref="N9:N10"/>
    <mergeCell ref="J9:M9"/>
    <mergeCell ref="O9:U9"/>
    <mergeCell ref="J10:M10"/>
    <mergeCell ref="O16:U16"/>
    <mergeCell ref="O17:U17"/>
    <mergeCell ref="O18:U18"/>
    <mergeCell ref="O19:U19"/>
    <mergeCell ref="O20:U20"/>
    <mergeCell ref="O21:U21"/>
    <mergeCell ref="O22:U22"/>
    <mergeCell ref="J16:M16"/>
    <mergeCell ref="J17:M17"/>
    <mergeCell ref="J18:M18"/>
    <mergeCell ref="J19:M19"/>
    <mergeCell ref="J20:M20"/>
    <mergeCell ref="J21:M21"/>
    <mergeCell ref="D10:E10"/>
    <mergeCell ref="O10:U10"/>
    <mergeCell ref="A7:G7"/>
    <mergeCell ref="J7:M7"/>
    <mergeCell ref="O7:U7"/>
    <mergeCell ref="A8:A9"/>
    <mergeCell ref="B8:C9"/>
    <mergeCell ref="D8:E8"/>
    <mergeCell ref="F8:F9"/>
    <mergeCell ref="G8:G9"/>
    <mergeCell ref="J8:M8"/>
    <mergeCell ref="O8:U8"/>
    <mergeCell ref="I7:I8"/>
    <mergeCell ref="I9:I10"/>
    <mergeCell ref="N7:N8"/>
    <mergeCell ref="H7:H8"/>
    <mergeCell ref="H9:H10"/>
    <mergeCell ref="K3:AB3"/>
    <mergeCell ref="K4:AB4"/>
    <mergeCell ref="V7:V8"/>
    <mergeCell ref="D5:G5"/>
    <mergeCell ref="H5:I5"/>
    <mergeCell ref="J5:K5"/>
    <mergeCell ref="L5:M5"/>
    <mergeCell ref="N5:P5"/>
    <mergeCell ref="D9:E9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" top="0.15748031496062992" bottom="0.35433070866141736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topLeftCell="A3" workbookViewId="0">
      <selection activeCell="W21" sqref="W21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E1" s="2" t="s">
        <v>98</v>
      </c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6" t="s">
        <v>94</v>
      </c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7"/>
      <c r="AC3" s="322">
        <f>SUM(AH7:AH22)</f>
        <v>8</v>
      </c>
      <c r="AD3" s="323"/>
      <c r="AE3" s="322">
        <f>SUM(AF7:AF22)</f>
        <v>28</v>
      </c>
      <c r="AF3" s="323"/>
      <c r="AG3" s="324">
        <f>SUM($V$7:$V$22)+SUM($X$7:$X$22)+SUM($Z$7:$Z$22)+SUM($AB$7:$AB$22)+SUM($AD$7:$AD$22)</f>
        <v>431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8" t="s">
        <v>96</v>
      </c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9"/>
      <c r="AC4" s="306">
        <f>SUM(AI7:AI22)</f>
        <v>3</v>
      </c>
      <c r="AD4" s="307"/>
      <c r="AE4" s="306">
        <f>SUM(AG7:AG22)</f>
        <v>17</v>
      </c>
      <c r="AF4" s="307"/>
      <c r="AG4" s="307">
        <f>SUM($W$7:$W$22)+SUM($Y$7:$Y$22)+SUM($AA$7:$AA$22)+SUM($AC$7:$AC$22)+SUM($AE$7:$AE$22)</f>
        <v>376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1</v>
      </c>
      <c r="X5" s="299"/>
      <c r="Y5" s="295" t="s">
        <v>14</v>
      </c>
      <c r="Z5" s="296"/>
      <c r="AA5" s="296"/>
      <c r="AB5" s="300" t="s">
        <v>99</v>
      </c>
      <c r="AC5" s="300"/>
      <c r="AD5" s="300"/>
      <c r="AE5" s="300"/>
      <c r="AF5" s="300"/>
      <c r="AG5" s="302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MAGUŠIN Ľuboš</v>
      </c>
      <c r="K7" s="235"/>
      <c r="L7" s="235"/>
      <c r="M7" s="236"/>
      <c r="N7" s="260" t="s">
        <v>73</v>
      </c>
      <c r="O7" s="234" t="str">
        <f>D25</f>
        <v>TORDA Silvester</v>
      </c>
      <c r="P7" s="235"/>
      <c r="Q7" s="235"/>
      <c r="R7" s="235"/>
      <c r="S7" s="235"/>
      <c r="T7" s="235"/>
      <c r="U7" s="236"/>
      <c r="V7" s="326">
        <v>14</v>
      </c>
      <c r="W7" s="335">
        <v>12</v>
      </c>
      <c r="X7" s="326">
        <v>13</v>
      </c>
      <c r="Y7" s="335">
        <v>11</v>
      </c>
      <c r="Z7" s="326">
        <v>11</v>
      </c>
      <c r="AA7" s="335">
        <v>13</v>
      </c>
      <c r="AB7" s="326">
        <v>11</v>
      </c>
      <c r="AC7" s="335">
        <v>9</v>
      </c>
      <c r="AD7" s="326"/>
      <c r="AE7" s="333"/>
      <c r="AF7" s="252">
        <f t="shared" ref="AF7:AF22" si="0">IF(V7&gt;W7,1,0)+IF(X7&gt;Y7,1,0)+IF(Z7&gt;AA7,1,0)+IF(AB7&gt;AC7,1,0)+IF(AD7&gt;AE7,1,0)+IF(AJ7="wo",3,0)</f>
        <v>3</v>
      </c>
      <c r="AG7" s="254">
        <f>IF(W7&gt;V7,1,0)+IF(Y7&gt;X7,1,0)+IF(AA7&gt;Z7,1,0)+IF(AC7&gt;AB7,1,0)+IF(AE7&gt;AD7,1,0)+IF(AJ7="ow",3,0)</f>
        <v>1</v>
      </c>
      <c r="AH7" s="244">
        <f t="shared" ref="AH7:AH22" si="1">IF(AF7&gt;AG7,1,0)</f>
        <v>1</v>
      </c>
      <c r="AI7" s="246">
        <f t="shared" ref="AI7:AI22" si="2">IF(AG7&gt;AF7,1,0)</f>
        <v>0</v>
      </c>
      <c r="AJ7" s="248"/>
      <c r="AL7" s="147"/>
      <c r="AM7" s="147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KRIŠTOF Michal</v>
      </c>
      <c r="K8" s="231"/>
      <c r="L8" s="231"/>
      <c r="M8" s="232"/>
      <c r="N8" s="261"/>
      <c r="O8" s="230" t="str">
        <f>D26</f>
        <v>HANULIAK Ján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47"/>
      <c r="AM8" s="147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GUBOV Patrik</v>
      </c>
      <c r="K9" s="235"/>
      <c r="L9" s="235"/>
      <c r="M9" s="236"/>
      <c r="N9" s="260" t="s">
        <v>74</v>
      </c>
      <c r="O9" s="234" t="str">
        <f>D27</f>
        <v>TORDA René</v>
      </c>
      <c r="P9" s="235"/>
      <c r="Q9" s="235"/>
      <c r="R9" s="235"/>
      <c r="S9" s="235"/>
      <c r="T9" s="235"/>
      <c r="U9" s="236"/>
      <c r="V9" s="326">
        <v>7</v>
      </c>
      <c r="W9" s="335">
        <v>11</v>
      </c>
      <c r="X9" s="326">
        <v>7</v>
      </c>
      <c r="Y9" s="335">
        <v>11</v>
      </c>
      <c r="Z9" s="326">
        <v>11</v>
      </c>
      <c r="AA9" s="335">
        <v>8</v>
      </c>
      <c r="AB9" s="326">
        <v>4</v>
      </c>
      <c r="AC9" s="335">
        <v>11</v>
      </c>
      <c r="AD9" s="326"/>
      <c r="AE9" s="333"/>
      <c r="AF9" s="252">
        <f t="shared" si="0"/>
        <v>1</v>
      </c>
      <c r="AG9" s="254">
        <f t="shared" ref="AG9" si="4">IF(W9&gt;V9,1,0)+IF(Y9&gt;X9,1,0)+IF(AA9&gt;Z9,1,0)+IF(AC9&gt;AB9,1,0)+IF(AE9&gt;AD9,1,0)+IF(AJ9="ow",3,0)</f>
        <v>3</v>
      </c>
      <c r="AH9" s="244">
        <f t="shared" si="1"/>
        <v>0</v>
      </c>
      <c r="AI9" s="246">
        <f t="shared" si="2"/>
        <v>1</v>
      </c>
      <c r="AJ9" s="248"/>
      <c r="AL9" s="147"/>
      <c r="AM9" s="147"/>
    </row>
    <row r="10" spans="1:39" ht="18" customHeight="1" thickTop="1" thickBot="1">
      <c r="A10" s="131" t="s">
        <v>32</v>
      </c>
      <c r="B10" s="45"/>
      <c r="C10" s="46"/>
      <c r="D10" s="237" t="s">
        <v>115</v>
      </c>
      <c r="E10" s="238"/>
      <c r="F10" s="146">
        <f>SUM(AH11+AH18+AH21)+IF(AJ11="wo",-1)+IF(AJ18="wo",-1)+IF(AJ21="wo",-1)+IF(B10="X",-AH18)+IF(C10="X",-AH21)</f>
        <v>1</v>
      </c>
      <c r="G10" s="146">
        <f>SUM(AI11+AI18+AI21)+IF(AK11="wo",-1)+IF(AK18="wo",-1)+IF(AK21="wo",-1)+IF(C10="X",-AI18)+IF(D10="X",-AI21)</f>
        <v>1</v>
      </c>
      <c r="H10" s="259"/>
      <c r="I10" s="261"/>
      <c r="J10" s="230" t="str">
        <f>D18</f>
        <v>VLČKO Miroslav</v>
      </c>
      <c r="K10" s="231"/>
      <c r="L10" s="231"/>
      <c r="M10" s="232"/>
      <c r="N10" s="261"/>
      <c r="O10" s="230" t="str">
        <f>D28</f>
        <v>TEREN Tomáš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0"/>
        <v>0</v>
      </c>
      <c r="AG10" s="255">
        <f t="shared" ref="AG10" si="5">IF(W10&gt;V10,1,0)+IF(Y10&gt;X10,1,0)+IF(AA10&gt;Z10,1,0)+IF(AC10&gt;AB10,1,0)+IF(AJ10="ow",3,0)</f>
        <v>0</v>
      </c>
      <c r="AH10" s="245">
        <f t="shared" si="1"/>
        <v>0</v>
      </c>
      <c r="AI10" s="247">
        <f t="shared" si="2"/>
        <v>0</v>
      </c>
      <c r="AJ10" s="249"/>
      <c r="AL10" s="147"/>
      <c r="AM10" s="147"/>
    </row>
    <row r="11" spans="1:39" ht="18" customHeight="1" thickTop="1">
      <c r="A11" s="132" t="s">
        <v>33</v>
      </c>
      <c r="B11" s="47"/>
      <c r="C11" s="48"/>
      <c r="D11" s="209" t="s">
        <v>116</v>
      </c>
      <c r="E11" s="222"/>
      <c r="F11" s="12">
        <f>SUM(AH12+AH15+AH22)+IF(AJ12="wo",-1)+IF(AJ15="wo",-1)+IF(AJ22="wo",-1)+IF(B11="X",-AH15)+IF(C11="X",-AH22)</f>
        <v>1</v>
      </c>
      <c r="G11" s="13">
        <f>SUM(AI12+AI15+AI22)+IF(AK12="wo",-1)+IF(AK15="wo",-1)+IF(AK22="wo",-1)+IF(B11="X",-AI15)+IF(C11="X",-AI22)</f>
        <v>1</v>
      </c>
      <c r="H11" s="36">
        <v>3</v>
      </c>
      <c r="I11" s="37" t="s">
        <v>32</v>
      </c>
      <c r="J11" s="241" t="str">
        <f>D10</f>
        <v>VLČKO Miroslav</v>
      </c>
      <c r="K11" s="242"/>
      <c r="L11" s="242"/>
      <c r="M11" s="243"/>
      <c r="N11" s="5" t="s">
        <v>36</v>
      </c>
      <c r="O11" s="241" t="str">
        <f>D20</f>
        <v>TORDA René</v>
      </c>
      <c r="P11" s="242"/>
      <c r="Q11" s="242"/>
      <c r="R11" s="242"/>
      <c r="S11" s="242"/>
      <c r="T11" s="242"/>
      <c r="U11" s="243"/>
      <c r="V11" s="21">
        <v>3</v>
      </c>
      <c r="W11" s="151">
        <v>11</v>
      </c>
      <c r="X11" s="152">
        <v>1</v>
      </c>
      <c r="Y11" s="23">
        <v>11</v>
      </c>
      <c r="Z11" s="22">
        <v>5</v>
      </c>
      <c r="AA11" s="151">
        <v>11</v>
      </c>
      <c r="AB11" s="152"/>
      <c r="AC11" s="23"/>
      <c r="AD11" s="22"/>
      <c r="AE11" s="151"/>
      <c r="AF11" s="133">
        <f t="shared" si="0"/>
        <v>0</v>
      </c>
      <c r="AG11" s="134">
        <f t="shared" ref="AG11:AG22" si="6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47"/>
      <c r="AM11" s="147"/>
    </row>
    <row r="12" spans="1:39" ht="18" customHeight="1">
      <c r="A12" s="132" t="s">
        <v>34</v>
      </c>
      <c r="B12" s="47"/>
      <c r="C12" s="48"/>
      <c r="D12" s="209" t="s">
        <v>117</v>
      </c>
      <c r="E12" s="222"/>
      <c r="F12" s="12">
        <f>SUM(AH13+AH16+AH19)+IF(AJ13="wo",-1)+IF(AJ16="wo",-1)+IF(AJ19="wo",-1)+IF(B12="X",-AH16)+IF(C12="X",-AH19)</f>
        <v>3</v>
      </c>
      <c r="G12" s="12">
        <f>SUM(AI13+AI16+AI19)+IF(AJ13="wo",-1)+IF(AJ16="wo",-1)+IF(AJ19="wo",-1)+IF(C12="X",-AI16)+IF(D12="X",-AI19)</f>
        <v>0</v>
      </c>
      <c r="H12" s="40">
        <v>4</v>
      </c>
      <c r="I12" s="41" t="s">
        <v>33</v>
      </c>
      <c r="J12" s="227" t="str">
        <f>D11</f>
        <v>GUBOV Patrik</v>
      </c>
      <c r="K12" s="228"/>
      <c r="L12" s="228"/>
      <c r="M12" s="229"/>
      <c r="N12" s="42" t="s">
        <v>37</v>
      </c>
      <c r="O12" s="227" t="str">
        <f>D21</f>
        <v>TEREN Tomáš</v>
      </c>
      <c r="P12" s="228"/>
      <c r="Q12" s="228"/>
      <c r="R12" s="228"/>
      <c r="S12" s="228"/>
      <c r="T12" s="228"/>
      <c r="U12" s="229"/>
      <c r="V12" s="24">
        <v>5</v>
      </c>
      <c r="W12" s="153">
        <v>11</v>
      </c>
      <c r="X12" s="154">
        <v>11</v>
      </c>
      <c r="Y12" s="26">
        <v>5</v>
      </c>
      <c r="Z12" s="25">
        <v>5</v>
      </c>
      <c r="AA12" s="153">
        <v>11</v>
      </c>
      <c r="AB12" s="154">
        <v>11</v>
      </c>
      <c r="AC12" s="26">
        <v>8</v>
      </c>
      <c r="AD12" s="25">
        <v>6</v>
      </c>
      <c r="AE12" s="153">
        <v>11</v>
      </c>
      <c r="AF12" s="133">
        <f t="shared" si="0"/>
        <v>2</v>
      </c>
      <c r="AG12" s="134">
        <f t="shared" si="6"/>
        <v>3</v>
      </c>
      <c r="AH12" s="74">
        <f>IF(AF12=3,1,0)</f>
        <v>0</v>
      </c>
      <c r="AI12" s="75">
        <f>IF(AG12=3,1,0)</f>
        <v>1</v>
      </c>
      <c r="AJ12" s="80"/>
      <c r="AL12" s="147"/>
      <c r="AM12" s="147"/>
    </row>
    <row r="13" spans="1:39" ht="18" customHeight="1">
      <c r="A13" s="132" t="s">
        <v>35</v>
      </c>
      <c r="B13" s="47"/>
      <c r="C13" s="48"/>
      <c r="D13" s="209" t="s">
        <v>118</v>
      </c>
      <c r="E13" s="222"/>
      <c r="F13" s="12">
        <f>SUM(AH14+AH17+AH20)+IF(AJ14="wo",-1)+IF(AJ17="wo",-1)+IF(AJ20="wo",-1)+IF(B13="X",-AH17)+IF(C13="X",-AH20)</f>
        <v>2</v>
      </c>
      <c r="G13" s="12">
        <f>SUM(AI14+AI17+AI20)+IF(AJ14="wo",-1)+IF(AJ17="wo",-1)+IF(AJ20="wo",-1)+IF(C13="X",-AI17)+IF(D13="X",-AI20)</f>
        <v>0</v>
      </c>
      <c r="H13" s="40">
        <v>5</v>
      </c>
      <c r="I13" s="41" t="s">
        <v>34</v>
      </c>
      <c r="J13" s="227" t="str">
        <f>D12</f>
        <v>MAGUŠIN Ľuboš</v>
      </c>
      <c r="K13" s="228"/>
      <c r="L13" s="228"/>
      <c r="M13" s="229"/>
      <c r="N13" s="42" t="s">
        <v>38</v>
      </c>
      <c r="O13" s="227" t="str">
        <f>D22</f>
        <v>TORDA Silvester</v>
      </c>
      <c r="P13" s="228"/>
      <c r="Q13" s="228"/>
      <c r="R13" s="228"/>
      <c r="S13" s="228"/>
      <c r="T13" s="228"/>
      <c r="U13" s="229"/>
      <c r="V13" s="24">
        <v>11</v>
      </c>
      <c r="W13" s="153">
        <v>3</v>
      </c>
      <c r="X13" s="154">
        <v>11</v>
      </c>
      <c r="Y13" s="26">
        <v>2</v>
      </c>
      <c r="Z13" s="25">
        <v>7</v>
      </c>
      <c r="AA13" s="153">
        <v>11</v>
      </c>
      <c r="AB13" s="154">
        <v>11</v>
      </c>
      <c r="AC13" s="26">
        <v>6</v>
      </c>
      <c r="AD13" s="25"/>
      <c r="AE13" s="153"/>
      <c r="AF13" s="133">
        <f t="shared" si="0"/>
        <v>3</v>
      </c>
      <c r="AG13" s="134">
        <f t="shared" si="6"/>
        <v>1</v>
      </c>
      <c r="AH13" s="74">
        <f t="shared" ref="AH13:AI22" si="7">IF(AF13=3,1,0)</f>
        <v>1</v>
      </c>
      <c r="AI13" s="75">
        <f t="shared" si="7"/>
        <v>0</v>
      </c>
      <c r="AJ13" s="80"/>
      <c r="AL13" s="147"/>
      <c r="AM13" s="147"/>
    </row>
    <row r="14" spans="1:39" ht="18" customHeight="1" thickBot="1">
      <c r="A14" s="338" t="s">
        <v>40</v>
      </c>
      <c r="B14" s="339"/>
      <c r="C14" s="339"/>
      <c r="D14" s="209" t="s">
        <v>78</v>
      </c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KRIŠTOF Michal</v>
      </c>
      <c r="K14" s="231"/>
      <c r="L14" s="231"/>
      <c r="M14" s="232"/>
      <c r="N14" s="35" t="s">
        <v>39</v>
      </c>
      <c r="O14" s="230" t="str">
        <f>D23</f>
        <v>HANULIAK Ján</v>
      </c>
      <c r="P14" s="231"/>
      <c r="Q14" s="231"/>
      <c r="R14" s="231"/>
      <c r="S14" s="231"/>
      <c r="T14" s="231"/>
      <c r="U14" s="232"/>
      <c r="V14" s="19">
        <v>11</v>
      </c>
      <c r="W14" s="155">
        <v>5</v>
      </c>
      <c r="X14" s="156">
        <v>11</v>
      </c>
      <c r="Y14" s="20">
        <v>6</v>
      </c>
      <c r="Z14" s="18">
        <v>11</v>
      </c>
      <c r="AA14" s="155">
        <v>0</v>
      </c>
      <c r="AB14" s="156"/>
      <c r="AC14" s="20"/>
      <c r="AD14" s="18"/>
      <c r="AE14" s="155"/>
      <c r="AF14" s="148">
        <f t="shared" si="0"/>
        <v>3</v>
      </c>
      <c r="AG14" s="149">
        <f t="shared" si="6"/>
        <v>0</v>
      </c>
      <c r="AH14" s="64">
        <f t="shared" si="7"/>
        <v>1</v>
      </c>
      <c r="AI14" s="65">
        <f t="shared" si="7"/>
        <v>0</v>
      </c>
      <c r="AJ14" s="81"/>
      <c r="AL14" s="147"/>
      <c r="AM14" s="147"/>
    </row>
    <row r="15" spans="1:39" ht="18" customHeight="1" thickTop="1">
      <c r="A15" s="218" t="s">
        <v>22</v>
      </c>
      <c r="B15" s="219"/>
      <c r="C15" s="219"/>
      <c r="D15" s="209" t="s">
        <v>117</v>
      </c>
      <c r="E15" s="222"/>
      <c r="F15" s="223">
        <f>AH7</f>
        <v>1</v>
      </c>
      <c r="G15" s="225">
        <f>AI7</f>
        <v>0</v>
      </c>
      <c r="H15" s="30">
        <v>7</v>
      </c>
      <c r="I15" s="31" t="s">
        <v>33</v>
      </c>
      <c r="J15" s="234" t="str">
        <f>IF(B11="x",D14,D11)</f>
        <v>GUBOV Patrik</v>
      </c>
      <c r="K15" s="235"/>
      <c r="L15" s="235"/>
      <c r="M15" s="236"/>
      <c r="N15" s="32" t="s">
        <v>36</v>
      </c>
      <c r="O15" s="234" t="str">
        <f>IF(B20="x",D24,D20)</f>
        <v>TORDA René</v>
      </c>
      <c r="P15" s="235"/>
      <c r="Q15" s="235"/>
      <c r="R15" s="235"/>
      <c r="S15" s="235"/>
      <c r="T15" s="235"/>
      <c r="U15" s="236"/>
      <c r="V15" s="16">
        <v>6</v>
      </c>
      <c r="W15" s="157">
        <v>11</v>
      </c>
      <c r="X15" s="158">
        <v>11</v>
      </c>
      <c r="Y15" s="17">
        <v>8</v>
      </c>
      <c r="Z15" s="15">
        <v>11</v>
      </c>
      <c r="AA15" s="157">
        <v>9</v>
      </c>
      <c r="AB15" s="158">
        <v>7</v>
      </c>
      <c r="AC15" s="17">
        <v>11</v>
      </c>
      <c r="AD15" s="15">
        <v>11</v>
      </c>
      <c r="AE15" s="157">
        <v>8</v>
      </c>
      <c r="AF15" s="139">
        <f t="shared" si="0"/>
        <v>3</v>
      </c>
      <c r="AG15" s="140">
        <f t="shared" si="6"/>
        <v>2</v>
      </c>
      <c r="AH15" s="60">
        <f t="shared" si="7"/>
        <v>1</v>
      </c>
      <c r="AI15" s="61">
        <f t="shared" si="7"/>
        <v>0</v>
      </c>
      <c r="AJ15" s="79"/>
      <c r="AL15" s="147"/>
      <c r="AM15" s="147"/>
    </row>
    <row r="16" spans="1:39" ht="18" customHeight="1" thickBot="1">
      <c r="A16" s="220"/>
      <c r="B16" s="221"/>
      <c r="C16" s="221"/>
      <c r="D16" s="337" t="s">
        <v>118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MAGUŠIN Ľuboš</v>
      </c>
      <c r="K16" s="228"/>
      <c r="L16" s="228"/>
      <c r="M16" s="229"/>
      <c r="N16" s="42" t="s">
        <v>37</v>
      </c>
      <c r="O16" s="227" t="str">
        <f>IF(B21="x",D24,D21)</f>
        <v>TEREN Tomáš</v>
      </c>
      <c r="P16" s="228"/>
      <c r="Q16" s="228"/>
      <c r="R16" s="228"/>
      <c r="S16" s="228"/>
      <c r="T16" s="228"/>
      <c r="U16" s="229"/>
      <c r="V16" s="24">
        <v>12</v>
      </c>
      <c r="W16" s="153">
        <v>10</v>
      </c>
      <c r="X16" s="154">
        <v>13</v>
      </c>
      <c r="Y16" s="26">
        <v>11</v>
      </c>
      <c r="Z16" s="25">
        <v>11</v>
      </c>
      <c r="AA16" s="153">
        <v>8</v>
      </c>
      <c r="AB16" s="154"/>
      <c r="AC16" s="26"/>
      <c r="AD16" s="25"/>
      <c r="AE16" s="153"/>
      <c r="AF16" s="133">
        <f t="shared" si="0"/>
        <v>3</v>
      </c>
      <c r="AG16" s="134">
        <f t="shared" si="6"/>
        <v>0</v>
      </c>
      <c r="AH16" s="74">
        <f t="shared" si="7"/>
        <v>1</v>
      </c>
      <c r="AI16" s="75">
        <f t="shared" si="7"/>
        <v>0</v>
      </c>
      <c r="AJ16" s="80"/>
      <c r="AL16" s="147"/>
      <c r="AM16" s="147"/>
    </row>
    <row r="17" spans="1:39" ht="18" customHeight="1" thickTop="1">
      <c r="A17" s="194" t="s">
        <v>23</v>
      </c>
      <c r="B17" s="195"/>
      <c r="C17" s="195"/>
      <c r="D17" s="198" t="s">
        <v>116</v>
      </c>
      <c r="E17" s="199"/>
      <c r="F17" s="200">
        <f>AH9</f>
        <v>0</v>
      </c>
      <c r="G17" s="202">
        <f>AI9</f>
        <v>1</v>
      </c>
      <c r="H17" s="40">
        <v>9</v>
      </c>
      <c r="I17" s="41" t="s">
        <v>35</v>
      </c>
      <c r="J17" s="227" t="str">
        <f>IF(B13="x",D14,D13)</f>
        <v>KRIŠTOF Michal</v>
      </c>
      <c r="K17" s="228"/>
      <c r="L17" s="228"/>
      <c r="M17" s="229"/>
      <c r="N17" s="42" t="s">
        <v>38</v>
      </c>
      <c r="O17" s="227" t="str">
        <f>IF(B22="x",D24,D22)</f>
        <v>TORDA Silvester</v>
      </c>
      <c r="P17" s="228"/>
      <c r="Q17" s="228"/>
      <c r="R17" s="228"/>
      <c r="S17" s="228"/>
      <c r="T17" s="228"/>
      <c r="U17" s="229"/>
      <c r="V17" s="24">
        <v>11</v>
      </c>
      <c r="W17" s="153">
        <v>13</v>
      </c>
      <c r="X17" s="154">
        <v>11</v>
      </c>
      <c r="Y17" s="26">
        <v>4</v>
      </c>
      <c r="Z17" s="25">
        <v>11</v>
      </c>
      <c r="AA17" s="153">
        <v>4</v>
      </c>
      <c r="AB17" s="154">
        <v>8</v>
      </c>
      <c r="AC17" s="26">
        <v>11</v>
      </c>
      <c r="AD17" s="25">
        <v>11</v>
      </c>
      <c r="AE17" s="153">
        <v>6</v>
      </c>
      <c r="AF17" s="133">
        <f t="shared" si="0"/>
        <v>3</v>
      </c>
      <c r="AG17" s="134">
        <f t="shared" si="6"/>
        <v>2</v>
      </c>
      <c r="AH17" s="74">
        <f t="shared" si="7"/>
        <v>1</v>
      </c>
      <c r="AI17" s="75">
        <f t="shared" si="7"/>
        <v>0</v>
      </c>
      <c r="AJ17" s="80"/>
      <c r="AL17" s="147"/>
      <c r="AM17" s="147"/>
    </row>
    <row r="18" spans="1:39" ht="18" customHeight="1" thickBot="1">
      <c r="A18" s="196"/>
      <c r="B18" s="197"/>
      <c r="C18" s="197"/>
      <c r="D18" s="239" t="s">
        <v>115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VLČKO Miroslav</v>
      </c>
      <c r="K18" s="231"/>
      <c r="L18" s="231"/>
      <c r="M18" s="232"/>
      <c r="N18" s="43" t="s">
        <v>39</v>
      </c>
      <c r="O18" s="230" t="str">
        <f>IF(B23="x",D24,D23)</f>
        <v>HANULIAK Ján</v>
      </c>
      <c r="P18" s="231"/>
      <c r="Q18" s="231"/>
      <c r="R18" s="231"/>
      <c r="S18" s="231"/>
      <c r="T18" s="231"/>
      <c r="U18" s="232"/>
      <c r="V18" s="19">
        <v>11</v>
      </c>
      <c r="W18" s="155">
        <v>4</v>
      </c>
      <c r="X18" s="156">
        <v>11</v>
      </c>
      <c r="Y18" s="20">
        <v>4</v>
      </c>
      <c r="Z18" s="18">
        <v>12</v>
      </c>
      <c r="AA18" s="155">
        <v>10</v>
      </c>
      <c r="AB18" s="156"/>
      <c r="AC18" s="20"/>
      <c r="AD18" s="18"/>
      <c r="AE18" s="155"/>
      <c r="AF18" s="148">
        <f t="shared" si="0"/>
        <v>3</v>
      </c>
      <c r="AG18" s="149">
        <f t="shared" si="6"/>
        <v>0</v>
      </c>
      <c r="AH18" s="64">
        <f t="shared" si="7"/>
        <v>1</v>
      </c>
      <c r="AI18" s="65">
        <f t="shared" si="7"/>
        <v>0</v>
      </c>
      <c r="AJ18" s="82"/>
      <c r="AL18" s="147"/>
      <c r="AM18" s="147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MAGUŠIN Ľuboš</v>
      </c>
      <c r="K19" s="235"/>
      <c r="L19" s="235"/>
      <c r="M19" s="236"/>
      <c r="N19" s="32" t="s">
        <v>36</v>
      </c>
      <c r="O19" s="234" t="str">
        <f>IF(C20="x",D24,D20)</f>
        <v>TORDA René</v>
      </c>
      <c r="P19" s="235"/>
      <c r="Q19" s="235"/>
      <c r="R19" s="235"/>
      <c r="S19" s="235"/>
      <c r="T19" s="235"/>
      <c r="U19" s="236"/>
      <c r="V19" s="16">
        <v>11</v>
      </c>
      <c r="W19" s="157">
        <v>13</v>
      </c>
      <c r="X19" s="158">
        <v>11</v>
      </c>
      <c r="Y19" s="17">
        <v>1</v>
      </c>
      <c r="Z19" s="15">
        <v>10</v>
      </c>
      <c r="AA19" s="157">
        <v>12</v>
      </c>
      <c r="AB19" s="158">
        <v>11</v>
      </c>
      <c r="AC19" s="17">
        <v>6</v>
      </c>
      <c r="AD19" s="15">
        <v>11</v>
      </c>
      <c r="AE19" s="157">
        <v>6</v>
      </c>
      <c r="AF19" s="139">
        <f t="shared" si="0"/>
        <v>3</v>
      </c>
      <c r="AG19" s="140">
        <f t="shared" si="6"/>
        <v>2</v>
      </c>
      <c r="AH19" s="60">
        <f t="shared" si="7"/>
        <v>1</v>
      </c>
      <c r="AI19" s="61">
        <f t="shared" si="7"/>
        <v>0</v>
      </c>
      <c r="AJ19" s="83"/>
      <c r="AL19" s="147"/>
      <c r="AM19" s="147"/>
    </row>
    <row r="20" spans="1:39" ht="18" customHeight="1" thickTop="1">
      <c r="A20" s="131" t="s">
        <v>36</v>
      </c>
      <c r="B20" s="45"/>
      <c r="C20" s="46"/>
      <c r="D20" s="237" t="s">
        <v>104</v>
      </c>
      <c r="E20" s="238"/>
      <c r="F20" s="146">
        <f>SUM(AI11+AI15+AI19)+IF(AJ11="wo",-1)+IF(AJ15="wo",-1)+IF(AJ19="wo",-1)+IF(B20="X",-AI15)+IF(C20="X",-AI19)</f>
        <v>1</v>
      </c>
      <c r="G20" s="146">
        <f>SUM(AH11+AH15+AH19)+IF(AJ11="wo",-1)+IF(AJ15="wo",-1)+IF(AJ19="wo",-1)+IF(C20="X",-AH15)+IF(D20="X",-AH19)</f>
        <v>2</v>
      </c>
      <c r="H20" s="40">
        <v>12</v>
      </c>
      <c r="I20" s="41" t="s">
        <v>35</v>
      </c>
      <c r="J20" s="227" t="str">
        <f>IF(C13="x",D14,D13)</f>
        <v>KRIŠTOF Michal</v>
      </c>
      <c r="K20" s="228"/>
      <c r="L20" s="228"/>
      <c r="M20" s="229"/>
      <c r="N20" s="42" t="s">
        <v>37</v>
      </c>
      <c r="O20" s="227" t="str">
        <f>IF(C21="x",D24,D21)</f>
        <v>TEREN Tomáš</v>
      </c>
      <c r="P20" s="228"/>
      <c r="Q20" s="228"/>
      <c r="R20" s="228"/>
      <c r="S20" s="228"/>
      <c r="T20" s="228"/>
      <c r="U20" s="229"/>
      <c r="V20" s="24">
        <v>11</v>
      </c>
      <c r="W20" s="153">
        <v>8</v>
      </c>
      <c r="X20" s="154"/>
      <c r="Y20" s="26"/>
      <c r="Z20" s="25"/>
      <c r="AA20" s="153"/>
      <c r="AB20" s="154"/>
      <c r="AC20" s="26"/>
      <c r="AD20" s="25"/>
      <c r="AE20" s="153"/>
      <c r="AF20" s="133">
        <f t="shared" si="0"/>
        <v>1</v>
      </c>
      <c r="AG20" s="134">
        <f t="shared" si="6"/>
        <v>0</v>
      </c>
      <c r="AH20" s="74">
        <f t="shared" si="7"/>
        <v>0</v>
      </c>
      <c r="AI20" s="75">
        <f t="shared" si="7"/>
        <v>0</v>
      </c>
      <c r="AJ20" s="80"/>
      <c r="AL20" s="147"/>
      <c r="AM20" s="147"/>
    </row>
    <row r="21" spans="1:39" ht="18" customHeight="1">
      <c r="A21" s="132" t="s">
        <v>37</v>
      </c>
      <c r="B21" s="47"/>
      <c r="C21" s="48"/>
      <c r="D21" s="209" t="s">
        <v>105</v>
      </c>
      <c r="E21" s="210"/>
      <c r="F21" s="12">
        <f>SUM(AI12+AI16+AI20)+IF(AJ12="wo",-1)+IF(AJ16="wo",-1)+IF(AJ20="wo",-1)+IF(B21="X",-AI16)+IF(C21="X",-AI20)</f>
        <v>1</v>
      </c>
      <c r="G21" s="13">
        <f>SUM(AH12+AH16+AH20)+IF(AJ12="wo",-1)+IF(AJ16="wo",-1)+IF(AJ20="wo",-1)+IF(C21="X",-AH16)+IF(D21="X",-AH20)</f>
        <v>1</v>
      </c>
      <c r="H21" s="40">
        <v>13</v>
      </c>
      <c r="I21" s="41" t="s">
        <v>32</v>
      </c>
      <c r="J21" s="227" t="str">
        <f>IF(C10="x",D14,D10)</f>
        <v>VLČKO Miroslav</v>
      </c>
      <c r="K21" s="228"/>
      <c r="L21" s="228"/>
      <c r="M21" s="229"/>
      <c r="N21" s="42" t="s">
        <v>38</v>
      </c>
      <c r="O21" s="227" t="str">
        <f>IF(C22="x",D24,D22)</f>
        <v>TORDA Silvester</v>
      </c>
      <c r="P21" s="228"/>
      <c r="Q21" s="228"/>
      <c r="R21" s="228"/>
      <c r="S21" s="228"/>
      <c r="T21" s="228"/>
      <c r="U21" s="229"/>
      <c r="V21" s="24"/>
      <c r="W21" s="153"/>
      <c r="X21" s="154"/>
      <c r="Y21" s="26"/>
      <c r="Z21" s="25"/>
      <c r="AA21" s="153"/>
      <c r="AB21" s="154"/>
      <c r="AC21" s="26"/>
      <c r="AD21" s="25"/>
      <c r="AE21" s="153"/>
      <c r="AF21" s="133">
        <f t="shared" si="0"/>
        <v>0</v>
      </c>
      <c r="AG21" s="134">
        <f t="shared" si="6"/>
        <v>0</v>
      </c>
      <c r="AH21" s="74">
        <f t="shared" si="7"/>
        <v>0</v>
      </c>
      <c r="AI21" s="75">
        <f t="shared" si="7"/>
        <v>0</v>
      </c>
      <c r="AJ21" s="80"/>
      <c r="AL21" s="147"/>
      <c r="AM21" s="147"/>
    </row>
    <row r="22" spans="1:39" ht="18" customHeight="1" thickBot="1">
      <c r="A22" s="132" t="s">
        <v>38</v>
      </c>
      <c r="B22" s="47"/>
      <c r="C22" s="48"/>
      <c r="D22" s="209" t="s">
        <v>106</v>
      </c>
      <c r="E22" s="210"/>
      <c r="F22" s="150">
        <f>SUM(AI13+AI17+AI21)+IF(AJ13="wo",-1)+IF(AJ17="wo",-1)+IF(AJ21="wo",-1)+IF(B22="X",-AI17)+IF(C22="X",-AI21)</f>
        <v>0</v>
      </c>
      <c r="G22" s="150">
        <f>SUM(AH13+AH17+AH21)+IF(AJ13="wo",-1)+IF(AJ17="wo",-1)+IF(AJ21="wo",-1)+IF(B22="X",-AH17)+IF(C22="X",-AH21)</f>
        <v>2</v>
      </c>
      <c r="H22" s="33">
        <v>14</v>
      </c>
      <c r="I22" s="34" t="s">
        <v>33</v>
      </c>
      <c r="J22" s="230" t="str">
        <f>IF(C11="x",D14,D11)</f>
        <v>GUBOV Patrik</v>
      </c>
      <c r="K22" s="231"/>
      <c r="L22" s="231"/>
      <c r="M22" s="232"/>
      <c r="N22" s="35" t="s">
        <v>39</v>
      </c>
      <c r="O22" s="230" t="str">
        <f>IF(C23="x",D24,D23)</f>
        <v>HANULIAK Ján</v>
      </c>
      <c r="P22" s="231"/>
      <c r="Q22" s="231"/>
      <c r="R22" s="231"/>
      <c r="S22" s="231"/>
      <c r="T22" s="231"/>
      <c r="U22" s="232"/>
      <c r="V22" s="19"/>
      <c r="W22" s="155"/>
      <c r="X22" s="156"/>
      <c r="Y22" s="20"/>
      <c r="Z22" s="18"/>
      <c r="AA22" s="155"/>
      <c r="AB22" s="156"/>
      <c r="AC22" s="20"/>
      <c r="AD22" s="18"/>
      <c r="AE22" s="155"/>
      <c r="AF22" s="133">
        <f t="shared" si="0"/>
        <v>0</v>
      </c>
      <c r="AG22" s="134">
        <f t="shared" si="6"/>
        <v>0</v>
      </c>
      <c r="AH22" s="64">
        <f t="shared" si="7"/>
        <v>0</v>
      </c>
      <c r="AI22" s="65">
        <f t="shared" si="7"/>
        <v>0</v>
      </c>
      <c r="AJ22" s="81"/>
      <c r="AL22" s="147"/>
      <c r="AM22" s="147"/>
    </row>
    <row r="23" spans="1:39" ht="18" customHeight="1" thickTop="1">
      <c r="A23" s="132" t="s">
        <v>39</v>
      </c>
      <c r="B23" s="47"/>
      <c r="C23" s="48"/>
      <c r="D23" s="209" t="s">
        <v>107</v>
      </c>
      <c r="E23" s="210"/>
      <c r="F23" s="12">
        <f>SUM(AI14+AI18+AI22)+IF(AJ14="wo",-1)+IF(AJ18="wo",-1)+IF(AJ22="wo",-1)+IF(B23="X",-AI18)+IF(C23="X",-AI22)</f>
        <v>0</v>
      </c>
      <c r="G23" s="12">
        <f>SUM(AH14+AH18+AH22)+IF(AJ14="wo",-1)+IF(AJ18="wo",-1)+IF(AJ22="wo",-1)+IF(C23="X",-AH18)+IF(D23="X",-AH22)</f>
        <v>2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47"/>
      <c r="AM23" s="147"/>
    </row>
    <row r="24" spans="1:39" ht="18" customHeight="1">
      <c r="A24" s="338" t="s">
        <v>40</v>
      </c>
      <c r="B24" s="339"/>
      <c r="C24" s="339"/>
      <c r="D24" s="209" t="s">
        <v>78</v>
      </c>
      <c r="E24" s="210"/>
      <c r="F24" s="12">
        <f>IF(B20="X",+AI15)+IF(C20="X",+AI19)+IF(B21="X",+AI16)+IF(C21="X",+AI20)+IF(B22="X",+AI17)+IF(C22="X",+AI21)+IF(B23="X",+AI18)+IF(C23="X",+AI22)</f>
        <v>0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47"/>
      <c r="AM24" s="147"/>
    </row>
    <row r="25" spans="1:39" ht="18" customHeight="1">
      <c r="A25" s="218" t="s">
        <v>22</v>
      </c>
      <c r="B25" s="219"/>
      <c r="C25" s="219"/>
      <c r="D25" s="209" t="s">
        <v>106</v>
      </c>
      <c r="E25" s="222"/>
      <c r="F25" s="223">
        <f>AI7</f>
        <v>0</v>
      </c>
      <c r="G25" s="225">
        <f>AH7</f>
        <v>1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47"/>
      <c r="AM25" s="147"/>
    </row>
    <row r="26" spans="1:39" ht="18" customHeight="1" thickBot="1">
      <c r="A26" s="220"/>
      <c r="B26" s="221"/>
      <c r="C26" s="221"/>
      <c r="D26" s="337" t="s">
        <v>107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104</v>
      </c>
      <c r="E27" s="199"/>
      <c r="F27" s="200">
        <f>AI9</f>
        <v>1</v>
      </c>
      <c r="G27" s="202">
        <f>AH9</f>
        <v>0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105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119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0.375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L5:M5"/>
    <mergeCell ref="N5:P5"/>
    <mergeCell ref="G1:AB2"/>
    <mergeCell ref="AC2:AD2"/>
    <mergeCell ref="AE2:AF2"/>
    <mergeCell ref="AG2:AI2"/>
    <mergeCell ref="AC3:AD3"/>
    <mergeCell ref="AE3:AF3"/>
    <mergeCell ref="AG3:AI3"/>
    <mergeCell ref="K3:AB3"/>
    <mergeCell ref="K4:AB4"/>
    <mergeCell ref="I7:I8"/>
    <mergeCell ref="J7:M7"/>
    <mergeCell ref="N7:N8"/>
    <mergeCell ref="O7:U7"/>
    <mergeCell ref="AL5:AM5"/>
    <mergeCell ref="A6:G6"/>
    <mergeCell ref="J6:M6"/>
    <mergeCell ref="O6:U6"/>
    <mergeCell ref="AF6:AG6"/>
    <mergeCell ref="AH6:AI6"/>
    <mergeCell ref="Q5:R5"/>
    <mergeCell ref="S5:T5"/>
    <mergeCell ref="W5:X5"/>
    <mergeCell ref="Y5:AA5"/>
    <mergeCell ref="AB5:AF5"/>
    <mergeCell ref="AG5:AH5"/>
    <mergeCell ref="AJ3:AJ6"/>
    <mergeCell ref="AC4:AD4"/>
    <mergeCell ref="AE4:AF4"/>
    <mergeCell ref="AG4:AI4"/>
    <mergeCell ref="A5:C5"/>
    <mergeCell ref="D5:G5"/>
    <mergeCell ref="H5:I5"/>
    <mergeCell ref="J5:K5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" top="0.35433070866141736" bottom="0.35433070866141736" header="0.31496062992125984" footer="0.31496062992125984"/>
  <pageSetup paperSize="9" scale="9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topLeftCell="A3" workbookViewId="0">
      <selection activeCell="AB22" sqref="AB22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6" t="s">
        <v>96</v>
      </c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7"/>
      <c r="AC3" s="322">
        <f>SUM(AH7:AH22)</f>
        <v>6</v>
      </c>
      <c r="AD3" s="323"/>
      <c r="AE3" s="322">
        <f>SUM(AF7:AF22)</f>
        <v>24</v>
      </c>
      <c r="AF3" s="323"/>
      <c r="AG3" s="324">
        <f>SUM($V$7:$V$22)+SUM($X$7:$X$22)+SUM($Z$7:$Z$22)+SUM($AB$7:$AB$22)+SUM($AD$7:$AD$22)</f>
        <v>466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4" t="s">
        <v>95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5"/>
      <c r="AC4" s="306">
        <f>SUM(AI7:AI22)</f>
        <v>8</v>
      </c>
      <c r="AD4" s="307"/>
      <c r="AE4" s="306">
        <f>SUM(AG7:AG22)</f>
        <v>29</v>
      </c>
      <c r="AF4" s="307"/>
      <c r="AG4" s="307">
        <f>SUM($W$7:$W$22)+SUM($Y$7:$Y$22)+SUM($AA$7:$AA$22)+SUM($AC$7:$AC$22)+SUM($AE$7:$AE$22)</f>
        <v>492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2</v>
      </c>
      <c r="X5" s="299"/>
      <c r="Y5" s="295" t="s">
        <v>14</v>
      </c>
      <c r="Z5" s="296"/>
      <c r="AA5" s="296"/>
      <c r="AB5" s="300" t="s">
        <v>99</v>
      </c>
      <c r="AC5" s="300"/>
      <c r="AD5" s="300"/>
      <c r="AE5" s="300"/>
      <c r="AF5" s="300"/>
      <c r="AG5" s="302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364" t="s">
        <v>16</v>
      </c>
      <c r="P6" s="365"/>
      <c r="Q6" s="365"/>
      <c r="R6" s="365"/>
      <c r="S6" s="365"/>
      <c r="T6" s="365"/>
      <c r="U6" s="294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TORDA René</v>
      </c>
      <c r="K7" s="235"/>
      <c r="L7" s="235"/>
      <c r="M7" s="236"/>
      <c r="N7" s="260" t="s">
        <v>73</v>
      </c>
      <c r="O7" s="234" t="str">
        <f>D25</f>
        <v>HICÁR Ján ml.</v>
      </c>
      <c r="P7" s="235"/>
      <c r="Q7" s="235"/>
      <c r="R7" s="235"/>
      <c r="S7" s="235"/>
      <c r="T7" s="235"/>
      <c r="U7" s="236"/>
      <c r="V7" s="326">
        <v>8</v>
      </c>
      <c r="W7" s="335">
        <v>11</v>
      </c>
      <c r="X7" s="326">
        <v>7</v>
      </c>
      <c r="Y7" s="335">
        <v>11</v>
      </c>
      <c r="Z7" s="326">
        <v>9</v>
      </c>
      <c r="AA7" s="335">
        <v>11</v>
      </c>
      <c r="AB7" s="326"/>
      <c r="AC7" s="335"/>
      <c r="AD7" s="326"/>
      <c r="AE7" s="333"/>
      <c r="AF7" s="252">
        <f t="shared" ref="AF7:AF22" si="0">IF(V7&gt;W7,1,0)+IF(X7&gt;Y7,1,0)+IF(Z7&gt;AA7,1,0)+IF(AB7&gt;AC7,1,0)+IF(AD7&gt;AE7,1,0)+IF(AJ7="wo",3,0)</f>
        <v>0</v>
      </c>
      <c r="AG7" s="254">
        <f>IF(W7&gt;V7,1,0)+IF(Y7&gt;X7,1,0)+IF(AA7&gt;Z7,1,0)+IF(AC7&gt;AB7,1,0)+IF(AE7&gt;AD7,1,0)+IF(AJ7="ow",3,0)</f>
        <v>3</v>
      </c>
      <c r="AH7" s="244">
        <f t="shared" ref="AH7:AH10" si="1">IF(AF7=3,1,0)</f>
        <v>0</v>
      </c>
      <c r="AI7" s="246">
        <f t="shared" ref="AI7:AI10" si="2">IF(AG7=3,1,0)</f>
        <v>1</v>
      </c>
      <c r="AJ7" s="248"/>
      <c r="AL7" s="147"/>
      <c r="AM7" s="147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TEREN Tomáš</v>
      </c>
      <c r="K8" s="231"/>
      <c r="L8" s="231"/>
      <c r="M8" s="232"/>
      <c r="N8" s="261"/>
      <c r="O8" s="230" t="str">
        <f>D26</f>
        <v>ROVNÝ Igor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47"/>
      <c r="AM8" s="147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TORDA Silvester</v>
      </c>
      <c r="K9" s="235"/>
      <c r="L9" s="235"/>
      <c r="M9" s="236"/>
      <c r="N9" s="260" t="s">
        <v>74</v>
      </c>
      <c r="O9" s="234" t="str">
        <f>D27</f>
        <v>HICÁR Ján st</v>
      </c>
      <c r="P9" s="235"/>
      <c r="Q9" s="235"/>
      <c r="R9" s="235"/>
      <c r="S9" s="235"/>
      <c r="T9" s="235"/>
      <c r="U9" s="236"/>
      <c r="V9" s="326">
        <v>11</v>
      </c>
      <c r="W9" s="335">
        <v>13</v>
      </c>
      <c r="X9" s="326">
        <v>11</v>
      </c>
      <c r="Y9" s="335">
        <v>9</v>
      </c>
      <c r="Z9" s="326">
        <v>13</v>
      </c>
      <c r="AA9" s="335">
        <v>11</v>
      </c>
      <c r="AB9" s="326">
        <v>12</v>
      </c>
      <c r="AC9" s="335">
        <v>10</v>
      </c>
      <c r="AD9" s="326"/>
      <c r="AE9" s="333"/>
      <c r="AF9" s="252">
        <f t="shared" si="0"/>
        <v>3</v>
      </c>
      <c r="AG9" s="254">
        <f t="shared" ref="AG9" si="4">IF(W9&gt;V9,1,0)+IF(Y9&gt;X9,1,0)+IF(AA9&gt;Z9,1,0)+IF(AC9&gt;AB9,1,0)+IF(AE9&gt;AD9,1,0)+IF(AJ9="ow",3,0)</f>
        <v>1</v>
      </c>
      <c r="AH9" s="244">
        <f t="shared" si="1"/>
        <v>1</v>
      </c>
      <c r="AI9" s="246">
        <f t="shared" si="2"/>
        <v>0</v>
      </c>
      <c r="AJ9" s="248"/>
      <c r="AL9" s="147"/>
      <c r="AM9" s="147"/>
    </row>
    <row r="10" spans="1:39" ht="18" customHeight="1" thickTop="1" thickBot="1">
      <c r="A10" s="131" t="s">
        <v>32</v>
      </c>
      <c r="B10" s="45"/>
      <c r="C10" s="46"/>
      <c r="D10" s="237" t="s">
        <v>107</v>
      </c>
      <c r="E10" s="238"/>
      <c r="F10" s="146">
        <f>SUM(AH11+AH18+AH21)+IF(AJ11="wo",-1)+IF(AJ18="wo",-1)+IF(AJ21="wo",-1)+IF(B10="X",-AH18)+IF(C10="X",-AH21)</f>
        <v>0</v>
      </c>
      <c r="G10" s="146">
        <f>SUM(AI11+AI18+AI21)+IF(AK11="wo",-1)+IF(AK18="wo",-1)+IF(AK21="wo",-1)+IF(C10="X",-AI18)+IF(D10="X",-AI21)</f>
        <v>3</v>
      </c>
      <c r="H10" s="259"/>
      <c r="I10" s="261"/>
      <c r="J10" s="230" t="str">
        <f>D18</f>
        <v>HANULIAK Ján</v>
      </c>
      <c r="K10" s="231"/>
      <c r="L10" s="231"/>
      <c r="M10" s="232"/>
      <c r="N10" s="261"/>
      <c r="O10" s="230" t="str">
        <f>D28</f>
        <v>GOMORI Branislav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0"/>
        <v>0</v>
      </c>
      <c r="AG10" s="255">
        <f t="shared" ref="AG10" si="5">IF(W10&gt;V10,1,0)+IF(Y10&gt;X10,1,0)+IF(AA10&gt;Z10,1,0)+IF(AC10&gt;AB10,1,0)+IF(AJ10="ow",3,0)</f>
        <v>0</v>
      </c>
      <c r="AH10" s="245">
        <f t="shared" si="1"/>
        <v>0</v>
      </c>
      <c r="AI10" s="247">
        <f t="shared" si="2"/>
        <v>0</v>
      </c>
      <c r="AJ10" s="249"/>
      <c r="AL10" s="147"/>
      <c r="AM10" s="147"/>
    </row>
    <row r="11" spans="1:39" ht="18" customHeight="1" thickTop="1">
      <c r="A11" s="132" t="s">
        <v>33</v>
      </c>
      <c r="B11" s="47"/>
      <c r="C11" s="48"/>
      <c r="D11" s="209" t="s">
        <v>106</v>
      </c>
      <c r="E11" s="222"/>
      <c r="F11" s="12">
        <f>SUM(AH12+AH15+AH22)+IF(AJ12="wo",-1)+IF(AJ15="wo",-1)+IF(AJ22="wo",-1)+IF(B11="X",-AH15)+IF(C11="X",-AH22)</f>
        <v>0</v>
      </c>
      <c r="G11" s="13">
        <f>SUM(AI12+AI15+AI22)+IF(AK12="wo",-1)+IF(AK15="wo",-1)+IF(AK22="wo",-1)+IF(B11="X",-AI15)+IF(C11="X",-AI22)</f>
        <v>3</v>
      </c>
      <c r="H11" s="36">
        <v>3</v>
      </c>
      <c r="I11" s="37" t="s">
        <v>32</v>
      </c>
      <c r="J11" s="241" t="str">
        <f>D10</f>
        <v>HANULIAK Ján</v>
      </c>
      <c r="K11" s="242"/>
      <c r="L11" s="242"/>
      <c r="M11" s="243"/>
      <c r="N11" s="5" t="s">
        <v>36</v>
      </c>
      <c r="O11" s="241" t="str">
        <f>D20</f>
        <v>HICÁR Ján ml.</v>
      </c>
      <c r="P11" s="242"/>
      <c r="Q11" s="242"/>
      <c r="R11" s="242"/>
      <c r="S11" s="242"/>
      <c r="T11" s="242"/>
      <c r="U11" s="243"/>
      <c r="V11" s="21">
        <v>7</v>
      </c>
      <c r="W11" s="151">
        <v>11</v>
      </c>
      <c r="X11" s="152">
        <v>6</v>
      </c>
      <c r="Y11" s="23">
        <v>11</v>
      </c>
      <c r="Z11" s="22">
        <v>7</v>
      </c>
      <c r="AA11" s="151">
        <v>11</v>
      </c>
      <c r="AB11" s="152"/>
      <c r="AC11" s="23"/>
      <c r="AD11" s="22"/>
      <c r="AE11" s="151"/>
      <c r="AF11" s="133">
        <f t="shared" si="0"/>
        <v>0</v>
      </c>
      <c r="AG11" s="134">
        <f t="shared" ref="AG11:AG22" si="6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47"/>
      <c r="AM11" s="147"/>
    </row>
    <row r="12" spans="1:39" ht="18" customHeight="1">
      <c r="A12" s="132" t="s">
        <v>34</v>
      </c>
      <c r="B12" s="47"/>
      <c r="C12" s="48"/>
      <c r="D12" s="209" t="s">
        <v>104</v>
      </c>
      <c r="E12" s="222"/>
      <c r="F12" s="12">
        <f>SUM(AH13+AH16+AH19)+IF(AJ13="wo",-1)+IF(AJ16="wo",-1)+IF(AJ19="wo",-1)+IF(B12="X",-AH16)+IF(C12="X",-AH19)</f>
        <v>2</v>
      </c>
      <c r="G12" s="12">
        <f>SUM(AI13+AI16+AI19)+IF(AJ13="wo",-1)+IF(AJ16="wo",-1)+IF(AJ19="wo",-1)+IF(C12="X",-AI16)+IF(D12="X",-AI19)</f>
        <v>1</v>
      </c>
      <c r="H12" s="40">
        <v>4</v>
      </c>
      <c r="I12" s="41" t="s">
        <v>33</v>
      </c>
      <c r="J12" s="227" t="str">
        <f>D11</f>
        <v>TORDA Silvester</v>
      </c>
      <c r="K12" s="228"/>
      <c r="L12" s="228"/>
      <c r="M12" s="229"/>
      <c r="N12" s="42" t="s">
        <v>37</v>
      </c>
      <c r="O12" s="227" t="str">
        <f>D21</f>
        <v>HICÁR Ján st</v>
      </c>
      <c r="P12" s="228"/>
      <c r="Q12" s="228"/>
      <c r="R12" s="228"/>
      <c r="S12" s="228"/>
      <c r="T12" s="228"/>
      <c r="U12" s="229"/>
      <c r="V12" s="24">
        <v>9</v>
      </c>
      <c r="W12" s="153">
        <v>11</v>
      </c>
      <c r="X12" s="154">
        <v>11</v>
      </c>
      <c r="Y12" s="26">
        <v>5</v>
      </c>
      <c r="Z12" s="25">
        <v>11</v>
      </c>
      <c r="AA12" s="153">
        <v>8</v>
      </c>
      <c r="AB12" s="154">
        <v>5</v>
      </c>
      <c r="AC12" s="26">
        <v>11</v>
      </c>
      <c r="AD12" s="25">
        <v>6</v>
      </c>
      <c r="AE12" s="153">
        <v>11</v>
      </c>
      <c r="AF12" s="133">
        <f t="shared" si="0"/>
        <v>2</v>
      </c>
      <c r="AG12" s="134">
        <f t="shared" si="6"/>
        <v>3</v>
      </c>
      <c r="AH12" s="74">
        <f>IF(AF12=3,1,0)</f>
        <v>0</v>
      </c>
      <c r="AI12" s="75">
        <f>IF(AG12=3,1,0)</f>
        <v>1</v>
      </c>
      <c r="AJ12" s="80"/>
      <c r="AL12" s="147"/>
      <c r="AM12" s="147"/>
    </row>
    <row r="13" spans="1:39" ht="18" customHeight="1">
      <c r="A13" s="132" t="s">
        <v>35</v>
      </c>
      <c r="B13" s="47"/>
      <c r="C13" s="48"/>
      <c r="D13" s="209" t="s">
        <v>105</v>
      </c>
      <c r="E13" s="222"/>
      <c r="F13" s="12">
        <f>SUM(AH14+AH17+AH20)+IF(AJ14="wo",-1)+IF(AJ17="wo",-1)+IF(AJ20="wo",-1)+IF(B13="X",-AH17)+IF(C13="X",-AH20)</f>
        <v>3</v>
      </c>
      <c r="G13" s="12">
        <f>SUM(AI14+AI17+AI20)+IF(AJ14="wo",-1)+IF(AJ17="wo",-1)+IF(AJ20="wo",-1)+IF(C13="X",-AI17)+IF(D13="X",-AI20)</f>
        <v>0</v>
      </c>
      <c r="H13" s="40">
        <v>5</v>
      </c>
      <c r="I13" s="41" t="s">
        <v>34</v>
      </c>
      <c r="J13" s="227" t="str">
        <f>D12</f>
        <v>TORDA René</v>
      </c>
      <c r="K13" s="228"/>
      <c r="L13" s="228"/>
      <c r="M13" s="229"/>
      <c r="N13" s="42" t="s">
        <v>38</v>
      </c>
      <c r="O13" s="227" t="str">
        <f>D22</f>
        <v>GOMORI Branislav</v>
      </c>
      <c r="P13" s="228"/>
      <c r="Q13" s="228"/>
      <c r="R13" s="228"/>
      <c r="S13" s="228"/>
      <c r="T13" s="228"/>
      <c r="U13" s="229"/>
      <c r="V13" s="24">
        <v>11</v>
      </c>
      <c r="W13" s="153">
        <v>7</v>
      </c>
      <c r="X13" s="154">
        <v>11</v>
      </c>
      <c r="Y13" s="26">
        <v>7</v>
      </c>
      <c r="Z13" s="25">
        <v>7</v>
      </c>
      <c r="AA13" s="153">
        <v>11</v>
      </c>
      <c r="AB13" s="154">
        <v>11</v>
      </c>
      <c r="AC13" s="26">
        <v>3</v>
      </c>
      <c r="AD13" s="25"/>
      <c r="AE13" s="153"/>
      <c r="AF13" s="133">
        <f t="shared" si="0"/>
        <v>3</v>
      </c>
      <c r="AG13" s="134">
        <f t="shared" si="6"/>
        <v>1</v>
      </c>
      <c r="AH13" s="74">
        <f t="shared" ref="AH13:AI22" si="7">IF(AF13=3,1,0)</f>
        <v>1</v>
      </c>
      <c r="AI13" s="75">
        <f t="shared" si="7"/>
        <v>0</v>
      </c>
      <c r="AJ13" s="80"/>
      <c r="AL13" s="147"/>
      <c r="AM13" s="147"/>
    </row>
    <row r="14" spans="1:39" ht="18" customHeight="1" thickBot="1">
      <c r="A14" s="338" t="s">
        <v>40</v>
      </c>
      <c r="B14" s="339"/>
      <c r="C14" s="339"/>
      <c r="D14" s="209"/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TEREN Tomáš</v>
      </c>
      <c r="K14" s="231"/>
      <c r="L14" s="231"/>
      <c r="M14" s="232"/>
      <c r="N14" s="35" t="s">
        <v>39</v>
      </c>
      <c r="O14" s="230" t="str">
        <f>D23</f>
        <v>ROVNÝ Igor</v>
      </c>
      <c r="P14" s="231"/>
      <c r="Q14" s="231"/>
      <c r="R14" s="231"/>
      <c r="S14" s="231"/>
      <c r="T14" s="231"/>
      <c r="U14" s="232"/>
      <c r="V14" s="19">
        <v>6</v>
      </c>
      <c r="W14" s="155">
        <v>11</v>
      </c>
      <c r="X14" s="156">
        <v>7</v>
      </c>
      <c r="Y14" s="20">
        <v>11</v>
      </c>
      <c r="Z14" s="18">
        <v>11</v>
      </c>
      <c r="AA14" s="155">
        <v>4</v>
      </c>
      <c r="AB14" s="156">
        <v>11</v>
      </c>
      <c r="AC14" s="20">
        <v>7</v>
      </c>
      <c r="AD14" s="18">
        <v>11</v>
      </c>
      <c r="AE14" s="155">
        <v>4</v>
      </c>
      <c r="AF14" s="148">
        <f t="shared" si="0"/>
        <v>3</v>
      </c>
      <c r="AG14" s="149">
        <f t="shared" si="6"/>
        <v>2</v>
      </c>
      <c r="AH14" s="64">
        <f t="shared" si="7"/>
        <v>1</v>
      </c>
      <c r="AI14" s="65">
        <f t="shared" si="7"/>
        <v>0</v>
      </c>
      <c r="AJ14" s="81"/>
      <c r="AL14" s="147"/>
      <c r="AM14" s="147"/>
    </row>
    <row r="15" spans="1:39" ht="18" customHeight="1" thickTop="1">
      <c r="A15" s="218" t="s">
        <v>22</v>
      </c>
      <c r="B15" s="219"/>
      <c r="C15" s="219"/>
      <c r="D15" s="209" t="s">
        <v>104</v>
      </c>
      <c r="E15" s="222"/>
      <c r="F15" s="223">
        <f>AH7</f>
        <v>0</v>
      </c>
      <c r="G15" s="225">
        <f>AI7</f>
        <v>1</v>
      </c>
      <c r="H15" s="30">
        <v>7</v>
      </c>
      <c r="I15" s="31" t="s">
        <v>33</v>
      </c>
      <c r="J15" s="234" t="str">
        <f>IF(B11="x",D14,D11)</f>
        <v>TORDA Silvester</v>
      </c>
      <c r="K15" s="235"/>
      <c r="L15" s="235"/>
      <c r="M15" s="236"/>
      <c r="N15" s="32" t="s">
        <v>36</v>
      </c>
      <c r="O15" s="234" t="str">
        <f>IF(B20="x",D24,D20)</f>
        <v>HICÁR Ján ml.</v>
      </c>
      <c r="P15" s="235"/>
      <c r="Q15" s="235"/>
      <c r="R15" s="235"/>
      <c r="S15" s="235"/>
      <c r="T15" s="235"/>
      <c r="U15" s="236"/>
      <c r="V15" s="16">
        <v>7</v>
      </c>
      <c r="W15" s="157">
        <v>11</v>
      </c>
      <c r="X15" s="158">
        <v>8</v>
      </c>
      <c r="Y15" s="17">
        <v>11</v>
      </c>
      <c r="Z15" s="15">
        <v>9</v>
      </c>
      <c r="AA15" s="157">
        <v>11</v>
      </c>
      <c r="AB15" s="158"/>
      <c r="AC15" s="17"/>
      <c r="AD15" s="15"/>
      <c r="AE15" s="157"/>
      <c r="AF15" s="139">
        <f t="shared" si="0"/>
        <v>0</v>
      </c>
      <c r="AG15" s="140">
        <f t="shared" si="6"/>
        <v>3</v>
      </c>
      <c r="AH15" s="60">
        <f t="shared" si="7"/>
        <v>0</v>
      </c>
      <c r="AI15" s="61">
        <f t="shared" si="7"/>
        <v>1</v>
      </c>
      <c r="AJ15" s="79"/>
      <c r="AL15" s="147"/>
      <c r="AM15" s="147"/>
    </row>
    <row r="16" spans="1:39" ht="18" customHeight="1" thickBot="1">
      <c r="A16" s="220"/>
      <c r="B16" s="221"/>
      <c r="C16" s="221"/>
      <c r="D16" s="337" t="s">
        <v>105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TORDA René</v>
      </c>
      <c r="K16" s="228"/>
      <c r="L16" s="228"/>
      <c r="M16" s="229"/>
      <c r="N16" s="42" t="s">
        <v>37</v>
      </c>
      <c r="O16" s="227" t="str">
        <f>IF(B21="x",D24,D21)</f>
        <v>HICÁR Ján st</v>
      </c>
      <c r="P16" s="228"/>
      <c r="Q16" s="228"/>
      <c r="R16" s="228"/>
      <c r="S16" s="228"/>
      <c r="T16" s="228"/>
      <c r="U16" s="229"/>
      <c r="V16" s="24">
        <v>7</v>
      </c>
      <c r="W16" s="153">
        <v>11</v>
      </c>
      <c r="X16" s="154">
        <v>11</v>
      </c>
      <c r="Y16" s="26">
        <v>5</v>
      </c>
      <c r="Z16" s="25">
        <v>11</v>
      </c>
      <c r="AA16" s="153">
        <v>7</v>
      </c>
      <c r="AB16" s="154">
        <v>5</v>
      </c>
      <c r="AC16" s="26">
        <v>11</v>
      </c>
      <c r="AD16" s="25">
        <v>6</v>
      </c>
      <c r="AE16" s="153">
        <v>11</v>
      </c>
      <c r="AF16" s="133">
        <f t="shared" si="0"/>
        <v>2</v>
      </c>
      <c r="AG16" s="134">
        <f t="shared" si="6"/>
        <v>3</v>
      </c>
      <c r="AH16" s="74">
        <f t="shared" si="7"/>
        <v>0</v>
      </c>
      <c r="AI16" s="75">
        <f t="shared" si="7"/>
        <v>1</v>
      </c>
      <c r="AJ16" s="80"/>
      <c r="AL16" s="147"/>
      <c r="AM16" s="147"/>
    </row>
    <row r="17" spans="1:39" ht="18" customHeight="1" thickTop="1">
      <c r="A17" s="194" t="s">
        <v>23</v>
      </c>
      <c r="B17" s="195"/>
      <c r="C17" s="195"/>
      <c r="D17" s="198" t="s">
        <v>106</v>
      </c>
      <c r="E17" s="199"/>
      <c r="F17" s="200">
        <f>AH9</f>
        <v>1</v>
      </c>
      <c r="G17" s="202">
        <f>AI9</f>
        <v>0</v>
      </c>
      <c r="H17" s="40">
        <v>9</v>
      </c>
      <c r="I17" s="41" t="s">
        <v>35</v>
      </c>
      <c r="J17" s="227" t="str">
        <f>IF(B13="x",D14,D13)</f>
        <v>TEREN Tomáš</v>
      </c>
      <c r="K17" s="228"/>
      <c r="L17" s="228"/>
      <c r="M17" s="229"/>
      <c r="N17" s="42" t="s">
        <v>38</v>
      </c>
      <c r="O17" s="227" t="str">
        <f>IF(B22="x",D24,D22)</f>
        <v>GOMORI Branislav</v>
      </c>
      <c r="P17" s="228"/>
      <c r="Q17" s="228"/>
      <c r="R17" s="228"/>
      <c r="S17" s="228"/>
      <c r="T17" s="228"/>
      <c r="U17" s="229"/>
      <c r="V17" s="24">
        <v>8</v>
      </c>
      <c r="W17" s="153">
        <v>11</v>
      </c>
      <c r="X17" s="154">
        <v>11</v>
      </c>
      <c r="Y17" s="26">
        <v>7</v>
      </c>
      <c r="Z17" s="25">
        <v>11</v>
      </c>
      <c r="AA17" s="153">
        <v>7</v>
      </c>
      <c r="AB17" s="154">
        <v>11</v>
      </c>
      <c r="AC17" s="26">
        <v>5</v>
      </c>
      <c r="AD17" s="25"/>
      <c r="AE17" s="153"/>
      <c r="AF17" s="133">
        <f t="shared" si="0"/>
        <v>3</v>
      </c>
      <c r="AG17" s="134">
        <f t="shared" si="6"/>
        <v>1</v>
      </c>
      <c r="AH17" s="74">
        <f t="shared" si="7"/>
        <v>1</v>
      </c>
      <c r="AI17" s="75">
        <f t="shared" si="7"/>
        <v>0</v>
      </c>
      <c r="AJ17" s="80"/>
      <c r="AL17" s="147"/>
      <c r="AM17" s="147"/>
    </row>
    <row r="18" spans="1:39" ht="18" customHeight="1" thickBot="1">
      <c r="A18" s="196"/>
      <c r="B18" s="197"/>
      <c r="C18" s="197"/>
      <c r="D18" s="239" t="s">
        <v>107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HANULIAK Ján</v>
      </c>
      <c r="K18" s="231"/>
      <c r="L18" s="231"/>
      <c r="M18" s="232"/>
      <c r="N18" s="43" t="s">
        <v>39</v>
      </c>
      <c r="O18" s="230" t="str">
        <f>IF(B23="x",D24,D23)</f>
        <v>ROVNÝ Igor</v>
      </c>
      <c r="P18" s="231"/>
      <c r="Q18" s="231"/>
      <c r="R18" s="231"/>
      <c r="S18" s="231"/>
      <c r="T18" s="231"/>
      <c r="U18" s="232"/>
      <c r="V18" s="19">
        <v>9</v>
      </c>
      <c r="W18" s="155">
        <v>11</v>
      </c>
      <c r="X18" s="156">
        <v>11</v>
      </c>
      <c r="Y18" s="20">
        <v>8</v>
      </c>
      <c r="Z18" s="18">
        <v>9</v>
      </c>
      <c r="AA18" s="155">
        <v>11</v>
      </c>
      <c r="AB18" s="156">
        <v>4</v>
      </c>
      <c r="AC18" s="20">
        <v>11</v>
      </c>
      <c r="AD18" s="18"/>
      <c r="AE18" s="155"/>
      <c r="AF18" s="148">
        <f t="shared" si="0"/>
        <v>1</v>
      </c>
      <c r="AG18" s="149">
        <f t="shared" si="6"/>
        <v>3</v>
      </c>
      <c r="AH18" s="64">
        <f t="shared" si="7"/>
        <v>0</v>
      </c>
      <c r="AI18" s="65">
        <f t="shared" si="7"/>
        <v>1</v>
      </c>
      <c r="AJ18" s="82"/>
      <c r="AL18" s="147"/>
      <c r="AM18" s="147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TORDA René</v>
      </c>
      <c r="K19" s="235"/>
      <c r="L19" s="235"/>
      <c r="M19" s="236"/>
      <c r="N19" s="32" t="s">
        <v>36</v>
      </c>
      <c r="O19" s="234" t="str">
        <f>IF(C20="x",D24,D20)</f>
        <v>HICÁR Ján ml.</v>
      </c>
      <c r="P19" s="235"/>
      <c r="Q19" s="235"/>
      <c r="R19" s="235"/>
      <c r="S19" s="235"/>
      <c r="T19" s="235"/>
      <c r="U19" s="236"/>
      <c r="V19" s="16">
        <v>11</v>
      </c>
      <c r="W19" s="157">
        <v>7</v>
      </c>
      <c r="X19" s="158">
        <v>11</v>
      </c>
      <c r="Y19" s="17">
        <v>9</v>
      </c>
      <c r="Z19" s="15">
        <v>11</v>
      </c>
      <c r="AA19" s="157">
        <v>5</v>
      </c>
      <c r="AB19" s="158"/>
      <c r="AC19" s="17"/>
      <c r="AD19" s="15"/>
      <c r="AE19" s="157"/>
      <c r="AF19" s="139">
        <f t="shared" si="0"/>
        <v>3</v>
      </c>
      <c r="AG19" s="140">
        <f t="shared" si="6"/>
        <v>0</v>
      </c>
      <c r="AH19" s="60">
        <f t="shared" si="7"/>
        <v>1</v>
      </c>
      <c r="AI19" s="61">
        <f t="shared" si="7"/>
        <v>0</v>
      </c>
      <c r="AJ19" s="83"/>
      <c r="AL19" s="147"/>
      <c r="AM19" s="147"/>
    </row>
    <row r="20" spans="1:39" ht="18" customHeight="1" thickTop="1">
      <c r="A20" s="131" t="s">
        <v>36</v>
      </c>
      <c r="B20" s="45"/>
      <c r="C20" s="46"/>
      <c r="D20" s="237" t="s">
        <v>126</v>
      </c>
      <c r="E20" s="238"/>
      <c r="F20" s="146">
        <f>SUM(AI11+AI15+AI19)+IF(AJ11="wo",-1)+IF(AJ15="wo",-1)+IF(AJ19="wo",-1)+IF(B20="X",-AI15)+IF(C20="X",-AI19)</f>
        <v>2</v>
      </c>
      <c r="G20" s="146">
        <f>SUM(AH11+AH15+AH19)+IF(AJ11="wo",-1)+IF(AJ15="wo",-1)+IF(AJ19="wo",-1)+IF(C20="X",-AH15)+IF(D20="X",-AH19)</f>
        <v>1</v>
      </c>
      <c r="H20" s="40">
        <v>12</v>
      </c>
      <c r="I20" s="41" t="s">
        <v>35</v>
      </c>
      <c r="J20" s="227" t="str">
        <f>IF(C13="x",D14,D13)</f>
        <v>TEREN Tomáš</v>
      </c>
      <c r="K20" s="228"/>
      <c r="L20" s="228"/>
      <c r="M20" s="229"/>
      <c r="N20" s="42" t="s">
        <v>37</v>
      </c>
      <c r="O20" s="227" t="str">
        <f>IF(C21="x",D24,D21)</f>
        <v>HICÁR Ján st</v>
      </c>
      <c r="P20" s="228"/>
      <c r="Q20" s="228"/>
      <c r="R20" s="228"/>
      <c r="S20" s="228"/>
      <c r="T20" s="228"/>
      <c r="U20" s="229"/>
      <c r="V20" s="24">
        <v>11</v>
      </c>
      <c r="W20" s="153">
        <v>2</v>
      </c>
      <c r="X20" s="154">
        <v>11</v>
      </c>
      <c r="Y20" s="26">
        <v>9</v>
      </c>
      <c r="Z20" s="25">
        <v>20</v>
      </c>
      <c r="AA20" s="153">
        <v>18</v>
      </c>
      <c r="AB20" s="154"/>
      <c r="AC20" s="26"/>
      <c r="AD20" s="25"/>
      <c r="AE20" s="153"/>
      <c r="AF20" s="133">
        <f t="shared" si="0"/>
        <v>3</v>
      </c>
      <c r="AG20" s="134">
        <f t="shared" si="6"/>
        <v>0</v>
      </c>
      <c r="AH20" s="74">
        <f t="shared" si="7"/>
        <v>1</v>
      </c>
      <c r="AI20" s="75">
        <f t="shared" si="7"/>
        <v>0</v>
      </c>
      <c r="AJ20" s="80"/>
      <c r="AL20" s="147"/>
      <c r="AM20" s="147"/>
    </row>
    <row r="21" spans="1:39" ht="18" customHeight="1">
      <c r="A21" s="132" t="s">
        <v>37</v>
      </c>
      <c r="B21" s="47"/>
      <c r="C21" s="48"/>
      <c r="D21" s="209" t="s">
        <v>127</v>
      </c>
      <c r="E21" s="210"/>
      <c r="F21" s="12">
        <f>SUM(AI12+AI16+AI20)+IF(AJ12="wo",-1)+IF(AJ16="wo",-1)+IF(AJ20="wo",-1)+IF(B21="X",-AI16)+IF(C21="X",-AI20)</f>
        <v>2</v>
      </c>
      <c r="G21" s="13">
        <f>SUM(AH12+AH16+AH20)+IF(AJ12="wo",-1)+IF(AJ16="wo",-1)+IF(AJ20="wo",-1)+IF(C21="X",-AH16)+IF(D21="X",-AH20)</f>
        <v>1</v>
      </c>
      <c r="H21" s="40">
        <v>13</v>
      </c>
      <c r="I21" s="41" t="s">
        <v>32</v>
      </c>
      <c r="J21" s="227" t="str">
        <f>IF(C10="x",D14,D10)</f>
        <v>HANULIAK Ján</v>
      </c>
      <c r="K21" s="228"/>
      <c r="L21" s="228"/>
      <c r="M21" s="229"/>
      <c r="N21" s="42" t="s">
        <v>38</v>
      </c>
      <c r="O21" s="227" t="str">
        <f>IF(C22="x",D24,D22)</f>
        <v>GOMORI Branislav</v>
      </c>
      <c r="P21" s="228"/>
      <c r="Q21" s="228"/>
      <c r="R21" s="228"/>
      <c r="S21" s="228"/>
      <c r="T21" s="228"/>
      <c r="U21" s="229"/>
      <c r="V21" s="24">
        <v>11</v>
      </c>
      <c r="W21" s="153">
        <v>7</v>
      </c>
      <c r="X21" s="154">
        <v>7</v>
      </c>
      <c r="Y21" s="26">
        <v>11</v>
      </c>
      <c r="Z21" s="25">
        <v>8</v>
      </c>
      <c r="AA21" s="153">
        <v>11</v>
      </c>
      <c r="AB21" s="154">
        <v>4</v>
      </c>
      <c r="AC21" s="26">
        <v>11</v>
      </c>
      <c r="AD21" s="25"/>
      <c r="AE21" s="153"/>
      <c r="AF21" s="133">
        <f t="shared" si="0"/>
        <v>1</v>
      </c>
      <c r="AG21" s="134">
        <f t="shared" si="6"/>
        <v>3</v>
      </c>
      <c r="AH21" s="74">
        <f t="shared" si="7"/>
        <v>0</v>
      </c>
      <c r="AI21" s="75">
        <f t="shared" si="7"/>
        <v>1</v>
      </c>
      <c r="AJ21" s="80"/>
      <c r="AL21" s="147"/>
      <c r="AM21" s="147"/>
    </row>
    <row r="22" spans="1:39" ht="18" customHeight="1" thickBot="1">
      <c r="A22" s="132" t="s">
        <v>38</v>
      </c>
      <c r="B22" s="47"/>
      <c r="C22" s="48"/>
      <c r="D22" s="209" t="s">
        <v>101</v>
      </c>
      <c r="E22" s="210"/>
      <c r="F22" s="150">
        <f>SUM(AI13+AI17+AI21)+IF(AJ13="wo",-1)+IF(AJ17="wo",-1)+IF(AJ21="wo",-1)+IF(B22="X",-AI17)+IF(C22="X",-AI21)</f>
        <v>1</v>
      </c>
      <c r="G22" s="150">
        <f>SUM(AH13+AH17+AH21)+IF(AJ13="wo",-1)+IF(AJ17="wo",-1)+IF(AJ21="wo",-1)+IF(B22="X",-AH17)+IF(C22="X",-AH21)</f>
        <v>2</v>
      </c>
      <c r="H22" s="33">
        <v>14</v>
      </c>
      <c r="I22" s="34" t="s">
        <v>33</v>
      </c>
      <c r="J22" s="230" t="str">
        <f>IF(C11="x",D14,D11)</f>
        <v>TORDA Silvester</v>
      </c>
      <c r="K22" s="231"/>
      <c r="L22" s="231"/>
      <c r="M22" s="232"/>
      <c r="N22" s="35" t="s">
        <v>39</v>
      </c>
      <c r="O22" s="230" t="str">
        <f>IF(C23="x",D24,D23)</f>
        <v>ROVNÝ Igor</v>
      </c>
      <c r="P22" s="231"/>
      <c r="Q22" s="231"/>
      <c r="R22" s="231"/>
      <c r="S22" s="231"/>
      <c r="T22" s="231"/>
      <c r="U22" s="232"/>
      <c r="V22" s="19">
        <v>1</v>
      </c>
      <c r="W22" s="155">
        <v>11</v>
      </c>
      <c r="X22" s="156">
        <v>3</v>
      </c>
      <c r="Y22" s="20">
        <v>11</v>
      </c>
      <c r="Z22" s="18">
        <v>0</v>
      </c>
      <c r="AA22" s="155">
        <v>11</v>
      </c>
      <c r="AB22" s="156"/>
      <c r="AC22" s="20"/>
      <c r="AD22" s="18"/>
      <c r="AE22" s="155"/>
      <c r="AF22" s="133">
        <f t="shared" si="0"/>
        <v>0</v>
      </c>
      <c r="AG22" s="134">
        <f t="shared" si="6"/>
        <v>3</v>
      </c>
      <c r="AH22" s="64">
        <f t="shared" si="7"/>
        <v>0</v>
      </c>
      <c r="AI22" s="65">
        <f t="shared" si="7"/>
        <v>1</v>
      </c>
      <c r="AJ22" s="81"/>
      <c r="AL22" s="147"/>
      <c r="AM22" s="147"/>
    </row>
    <row r="23" spans="1:39" ht="18" customHeight="1" thickTop="1">
      <c r="A23" s="132" t="s">
        <v>39</v>
      </c>
      <c r="B23" s="47"/>
      <c r="C23" s="48"/>
      <c r="D23" s="209" t="s">
        <v>102</v>
      </c>
      <c r="E23" s="210"/>
      <c r="F23" s="12">
        <f>SUM(AI14+AI18+AI22)+IF(AJ14="wo",-1)+IF(AJ18="wo",-1)+IF(AJ22="wo",-1)+IF(B23="X",-AI18)+IF(C23="X",-AI22)</f>
        <v>2</v>
      </c>
      <c r="G23" s="12">
        <f>SUM(AH14+AH18+AH22)+IF(AJ14="wo",-1)+IF(AJ18="wo",-1)+IF(AJ22="wo",-1)+IF(C23="X",-AH18)+IF(D23="X",-AH22)</f>
        <v>1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47"/>
      <c r="AM23" s="147"/>
    </row>
    <row r="24" spans="1:39" ht="18" customHeight="1">
      <c r="A24" s="338" t="s">
        <v>40</v>
      </c>
      <c r="B24" s="339"/>
      <c r="C24" s="339"/>
      <c r="D24" s="209"/>
      <c r="E24" s="210"/>
      <c r="F24" s="12">
        <f>IF(B20="X",+AI15)+IF(C20="X",+AI19)+IF(B21="X",+AI16)+IF(C21="X",+AI20)+IF(B22="X",+AI17)+IF(C22="X",+AI21)+IF(B23="X",+AI18)+IF(C23="X",+AI22)</f>
        <v>0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47"/>
      <c r="AM24" s="147"/>
    </row>
    <row r="25" spans="1:39" ht="18" customHeight="1">
      <c r="A25" s="218" t="s">
        <v>22</v>
      </c>
      <c r="B25" s="219"/>
      <c r="C25" s="219"/>
      <c r="D25" s="209" t="s">
        <v>126</v>
      </c>
      <c r="E25" s="222"/>
      <c r="F25" s="223">
        <f>AI7</f>
        <v>1</v>
      </c>
      <c r="G25" s="225">
        <f>AH7</f>
        <v>0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47"/>
      <c r="AM25" s="147"/>
    </row>
    <row r="26" spans="1:39" ht="18" customHeight="1" thickBot="1">
      <c r="A26" s="220"/>
      <c r="B26" s="221"/>
      <c r="C26" s="221"/>
      <c r="D26" s="337" t="s">
        <v>102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127</v>
      </c>
      <c r="E27" s="199"/>
      <c r="F27" s="200">
        <f>AI9</f>
        <v>0</v>
      </c>
      <c r="G27" s="202">
        <f>AH9</f>
        <v>1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101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114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I7:I8"/>
    <mergeCell ref="J7:M7"/>
    <mergeCell ref="N7:N8"/>
    <mergeCell ref="O7:U7"/>
    <mergeCell ref="AL5:AM5"/>
    <mergeCell ref="A6:G6"/>
    <mergeCell ref="J6:M6"/>
    <mergeCell ref="O6:U6"/>
    <mergeCell ref="AF6:AG6"/>
    <mergeCell ref="AH6:AI6"/>
    <mergeCell ref="Q5:R5"/>
    <mergeCell ref="S5:T5"/>
    <mergeCell ref="W5:X5"/>
    <mergeCell ref="Y5:AA5"/>
    <mergeCell ref="AB5:AF5"/>
    <mergeCell ref="AG5:AH5"/>
    <mergeCell ref="AJ3:AJ6"/>
    <mergeCell ref="AC4:AD4"/>
    <mergeCell ref="AE4:AF4"/>
    <mergeCell ref="AG4:AI4"/>
    <mergeCell ref="A5:C5"/>
    <mergeCell ref="D5:G5"/>
    <mergeCell ref="H5:I5"/>
    <mergeCell ref="J5:K5"/>
    <mergeCell ref="L5:M5"/>
    <mergeCell ref="N5:P5"/>
    <mergeCell ref="G1:AB2"/>
    <mergeCell ref="AC2:AD2"/>
    <mergeCell ref="AE2:AF2"/>
    <mergeCell ref="AG2:AI2"/>
    <mergeCell ref="AC3:AD3"/>
    <mergeCell ref="AE3:AF3"/>
    <mergeCell ref="AG3:AI3"/>
    <mergeCell ref="K3:AB3"/>
    <mergeCell ref="K4:AB4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9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topLeftCell="A3" workbookViewId="0">
      <selection activeCell="AD22" sqref="AD22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6" t="s">
        <v>94</v>
      </c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7"/>
      <c r="AC3" s="322">
        <f>SUM(AH7:AH22)</f>
        <v>7</v>
      </c>
      <c r="AD3" s="323"/>
      <c r="AE3" s="322">
        <f>SUM(AF7:AF22)</f>
        <v>21</v>
      </c>
      <c r="AF3" s="323"/>
      <c r="AG3" s="324">
        <f>SUM($V$7:$V$22)+SUM($X$7:$X$22)+SUM($Z$7:$Z$22)+SUM($AB$7:$AB$22)+SUM($AD$7:$AD$22)</f>
        <v>407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4" t="s">
        <v>97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5"/>
      <c r="AC4" s="306">
        <f>SUM(AI7:AI22)</f>
        <v>7</v>
      </c>
      <c r="AD4" s="307"/>
      <c r="AE4" s="306">
        <f>SUM(AG7:AG22)</f>
        <v>27</v>
      </c>
      <c r="AF4" s="307"/>
      <c r="AG4" s="307">
        <f>SUM($W$7:$W$22)+SUM($Y$7:$Y$22)+SUM($AA$7:$AA$22)+SUM($AC$7:$AC$22)+SUM($AE$7:$AE$22)</f>
        <v>435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2</v>
      </c>
      <c r="X5" s="299"/>
      <c r="Y5" s="295" t="s">
        <v>14</v>
      </c>
      <c r="Z5" s="296"/>
      <c r="AA5" s="296"/>
      <c r="AB5" s="300" t="s">
        <v>99</v>
      </c>
      <c r="AC5" s="300"/>
      <c r="AD5" s="300"/>
      <c r="AE5" s="300"/>
      <c r="AF5" s="300"/>
      <c r="AG5" s="302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MAGUŠIN Ľuboš</v>
      </c>
      <c r="K7" s="235"/>
      <c r="L7" s="235"/>
      <c r="M7" s="236"/>
      <c r="N7" s="260" t="s">
        <v>73</v>
      </c>
      <c r="O7" s="234" t="str">
        <f>D25</f>
        <v>IŠTVÁN Ladislav</v>
      </c>
      <c r="P7" s="235"/>
      <c r="Q7" s="235"/>
      <c r="R7" s="235"/>
      <c r="S7" s="235"/>
      <c r="T7" s="235"/>
      <c r="U7" s="236"/>
      <c r="V7" s="326">
        <v>5</v>
      </c>
      <c r="W7" s="335">
        <v>11</v>
      </c>
      <c r="X7" s="326">
        <v>8</v>
      </c>
      <c r="Y7" s="335">
        <v>11</v>
      </c>
      <c r="Z7" s="326">
        <v>8</v>
      </c>
      <c r="AA7" s="335">
        <v>11</v>
      </c>
      <c r="AB7" s="326"/>
      <c r="AC7" s="335"/>
      <c r="AD7" s="326"/>
      <c r="AE7" s="333"/>
      <c r="AF7" s="252">
        <f t="shared" ref="AF7:AF22" si="0">IF(V7&gt;W7,1,0)+IF(X7&gt;Y7,1,0)+IF(Z7&gt;AA7,1,0)+IF(AB7&gt;AC7,1,0)+IF(AD7&gt;AE7,1,0)+IF(AJ7="wo",3,0)</f>
        <v>0</v>
      </c>
      <c r="AG7" s="254">
        <f>IF(W7&gt;V7,1,0)+IF(Y7&gt;X7,1,0)+IF(AA7&gt;Z7,1,0)+IF(AC7&gt;AB7,1,0)+IF(AE7&gt;AD7,1,0)+IF(AJ7="ow",3,0)</f>
        <v>3</v>
      </c>
      <c r="AH7" s="244">
        <f t="shared" ref="AH7:AH22" si="1">IF(AF7&gt;AG7,1,0)</f>
        <v>0</v>
      </c>
      <c r="AI7" s="246">
        <f t="shared" ref="AI7:AI22" si="2">IF(AG7&gt;AF7,1,0)</f>
        <v>1</v>
      </c>
      <c r="AJ7" s="248"/>
      <c r="AL7" s="161"/>
      <c r="AM7" s="161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KRIŠTOF Michal</v>
      </c>
      <c r="K8" s="231"/>
      <c r="L8" s="231"/>
      <c r="M8" s="232"/>
      <c r="N8" s="261"/>
      <c r="O8" s="230" t="str">
        <f>D26</f>
        <v>KLESKEŇ Daniel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61"/>
      <c r="AM8" s="161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GUBOV Patrik</v>
      </c>
      <c r="K9" s="235"/>
      <c r="L9" s="235"/>
      <c r="M9" s="236"/>
      <c r="N9" s="260" t="s">
        <v>74</v>
      </c>
      <c r="O9" s="234" t="str">
        <f>D27</f>
        <v>PAMPÚRIK Vladimír</v>
      </c>
      <c r="P9" s="235"/>
      <c r="Q9" s="235"/>
      <c r="R9" s="235"/>
      <c r="S9" s="235"/>
      <c r="T9" s="235"/>
      <c r="U9" s="236"/>
      <c r="V9" s="326">
        <v>4</v>
      </c>
      <c r="W9" s="335">
        <v>11</v>
      </c>
      <c r="X9" s="326">
        <v>11</v>
      </c>
      <c r="Y9" s="335">
        <v>3</v>
      </c>
      <c r="Z9" s="326">
        <v>11</v>
      </c>
      <c r="AA9" s="335">
        <v>9</v>
      </c>
      <c r="AB9" s="326">
        <v>11</v>
      </c>
      <c r="AC9" s="335">
        <v>8</v>
      </c>
      <c r="AD9" s="326"/>
      <c r="AE9" s="333"/>
      <c r="AF9" s="252">
        <f t="shared" si="0"/>
        <v>3</v>
      </c>
      <c r="AG9" s="254">
        <f t="shared" ref="AG9" si="4">IF(W9&gt;V9,1,0)+IF(Y9&gt;X9,1,0)+IF(AA9&gt;Z9,1,0)+IF(AC9&gt;AB9,1,0)+IF(AE9&gt;AD9,1,0)+IF(AJ9="ow",3,0)</f>
        <v>1</v>
      </c>
      <c r="AH9" s="244">
        <f t="shared" si="1"/>
        <v>1</v>
      </c>
      <c r="AI9" s="246">
        <f t="shared" si="2"/>
        <v>0</v>
      </c>
      <c r="AJ9" s="248"/>
      <c r="AL9" s="161"/>
      <c r="AM9" s="161"/>
    </row>
    <row r="10" spans="1:39" ht="18" customHeight="1" thickTop="1" thickBot="1">
      <c r="A10" s="131" t="s">
        <v>32</v>
      </c>
      <c r="B10" s="45"/>
      <c r="C10" s="46"/>
      <c r="D10" s="237" t="s">
        <v>115</v>
      </c>
      <c r="E10" s="238"/>
      <c r="F10" s="146">
        <f>SUM(AH11+AH18+AH21)+IF(AJ11="wo",-1)+IF(AJ18="wo",-1)+IF(AJ21="wo",-1)+IF(B10="X",-AH18)+IF(C10="X",-AH21)</f>
        <v>0</v>
      </c>
      <c r="G10" s="146">
        <f>SUM(AI11+AI18+AI21)+IF(AK11="wo",-1)+IF(AK18="wo",-1)+IF(AK21="wo",-1)+IF(C10="X",-AI18)+IF(D10="X",-AI21)</f>
        <v>3</v>
      </c>
      <c r="H10" s="259"/>
      <c r="I10" s="261"/>
      <c r="J10" s="230" t="str">
        <f>D18</f>
        <v>VLČKO Miroslav</v>
      </c>
      <c r="K10" s="231"/>
      <c r="L10" s="231"/>
      <c r="M10" s="232"/>
      <c r="N10" s="261"/>
      <c r="O10" s="230" t="str">
        <f>D28</f>
        <v>DEMIAN Boris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0"/>
        <v>0</v>
      </c>
      <c r="AG10" s="255">
        <f t="shared" ref="AG10" si="5">IF(W10&gt;V10,1,0)+IF(Y10&gt;X10,1,0)+IF(AA10&gt;Z10,1,0)+IF(AC10&gt;AB10,1,0)+IF(AJ10="ow",3,0)</f>
        <v>0</v>
      </c>
      <c r="AH10" s="245">
        <f t="shared" si="1"/>
        <v>0</v>
      </c>
      <c r="AI10" s="247">
        <f t="shared" si="2"/>
        <v>0</v>
      </c>
      <c r="AJ10" s="249"/>
      <c r="AL10" s="161"/>
      <c r="AM10" s="161"/>
    </row>
    <row r="11" spans="1:39" ht="18" customHeight="1" thickTop="1">
      <c r="A11" s="132" t="s">
        <v>33</v>
      </c>
      <c r="B11" s="47"/>
      <c r="C11" s="48"/>
      <c r="D11" s="209" t="s">
        <v>116</v>
      </c>
      <c r="E11" s="222"/>
      <c r="F11" s="12">
        <f>SUM(AH12+AH15+AH22)+IF(AJ12="wo",-1)+IF(AJ15="wo",-1)+IF(AJ22="wo",-1)+IF(B11="X",-AH15)+IF(C11="X",-AH22)</f>
        <v>2</v>
      </c>
      <c r="G11" s="13">
        <f>SUM(AI12+AI15+AI22)+IF(AK12="wo",-1)+IF(AK15="wo",-1)+IF(AK22="wo",-1)+IF(B11="X",-AI15)+IF(C11="X",-AI22)</f>
        <v>1</v>
      </c>
      <c r="H11" s="36">
        <v>3</v>
      </c>
      <c r="I11" s="37" t="s">
        <v>32</v>
      </c>
      <c r="J11" s="241" t="str">
        <f>D10</f>
        <v>VLČKO Miroslav</v>
      </c>
      <c r="K11" s="242"/>
      <c r="L11" s="242"/>
      <c r="M11" s="243"/>
      <c r="N11" s="5" t="s">
        <v>36</v>
      </c>
      <c r="O11" s="241" t="str">
        <f>D20</f>
        <v>IŠTVÁN Ladislav</v>
      </c>
      <c r="P11" s="242"/>
      <c r="Q11" s="242"/>
      <c r="R11" s="242"/>
      <c r="S11" s="242"/>
      <c r="T11" s="242"/>
      <c r="U11" s="243"/>
      <c r="V11" s="21">
        <v>6</v>
      </c>
      <c r="W11" s="151">
        <v>11</v>
      </c>
      <c r="X11" s="152">
        <v>6</v>
      </c>
      <c r="Y11" s="23">
        <v>11</v>
      </c>
      <c r="Z11" s="22">
        <v>5</v>
      </c>
      <c r="AA11" s="151">
        <v>11</v>
      </c>
      <c r="AB11" s="152"/>
      <c r="AC11" s="23"/>
      <c r="AD11" s="22"/>
      <c r="AE11" s="151"/>
      <c r="AF11" s="133">
        <f t="shared" si="0"/>
        <v>0</v>
      </c>
      <c r="AG11" s="134">
        <f t="shared" ref="AG11:AG22" si="6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61"/>
      <c r="AM11" s="161"/>
    </row>
    <row r="12" spans="1:39" ht="18" customHeight="1">
      <c r="A12" s="132" t="s">
        <v>34</v>
      </c>
      <c r="B12" s="47"/>
      <c r="C12" s="48"/>
      <c r="D12" s="209" t="s">
        <v>117</v>
      </c>
      <c r="E12" s="222"/>
      <c r="F12" s="12">
        <f>SUM(AH13+AH16+AH19)+IF(AJ13="wo",-1)+IF(AJ16="wo",-1)+IF(AJ19="wo",-1)+IF(B12="X",-AH16)+IF(C12="X",-AH19)</f>
        <v>3</v>
      </c>
      <c r="G12" s="12">
        <f>SUM(AI13+AI16+AI19)+IF(AJ13="wo",-1)+IF(AJ16="wo",-1)+IF(AJ19="wo",-1)+IF(C12="X",-AI16)+IF(D12="X",-AI19)</f>
        <v>0</v>
      </c>
      <c r="H12" s="40">
        <v>4</v>
      </c>
      <c r="I12" s="41" t="s">
        <v>33</v>
      </c>
      <c r="J12" s="227" t="str">
        <f>D11</f>
        <v>GUBOV Patrik</v>
      </c>
      <c r="K12" s="228"/>
      <c r="L12" s="228"/>
      <c r="M12" s="229"/>
      <c r="N12" s="42" t="s">
        <v>37</v>
      </c>
      <c r="O12" s="227" t="str">
        <f>D21</f>
        <v>KLESKEŇ Daniel</v>
      </c>
      <c r="P12" s="228"/>
      <c r="Q12" s="228"/>
      <c r="R12" s="228"/>
      <c r="S12" s="228"/>
      <c r="T12" s="228"/>
      <c r="U12" s="229"/>
      <c r="V12" s="24">
        <v>11</v>
      </c>
      <c r="W12" s="153">
        <v>5</v>
      </c>
      <c r="X12" s="154">
        <v>11</v>
      </c>
      <c r="Y12" s="26">
        <v>6</v>
      </c>
      <c r="Z12" s="25">
        <v>7</v>
      </c>
      <c r="AA12" s="153">
        <v>11</v>
      </c>
      <c r="AB12" s="154">
        <v>10</v>
      </c>
      <c r="AC12" s="26">
        <v>12</v>
      </c>
      <c r="AD12" s="25">
        <v>11</v>
      </c>
      <c r="AE12" s="153">
        <v>6</v>
      </c>
      <c r="AF12" s="133">
        <f t="shared" si="0"/>
        <v>3</v>
      </c>
      <c r="AG12" s="134">
        <f t="shared" si="6"/>
        <v>2</v>
      </c>
      <c r="AH12" s="74">
        <f>IF(AF12=3,1,0)</f>
        <v>1</v>
      </c>
      <c r="AI12" s="75">
        <f>IF(AG12=3,1,0)</f>
        <v>0</v>
      </c>
      <c r="AJ12" s="80"/>
      <c r="AL12" s="161"/>
      <c r="AM12" s="161"/>
    </row>
    <row r="13" spans="1:39" ht="18" customHeight="1">
      <c r="A13" s="132" t="s">
        <v>35</v>
      </c>
      <c r="B13" s="47"/>
      <c r="C13" s="48"/>
      <c r="D13" s="209" t="s">
        <v>118</v>
      </c>
      <c r="E13" s="222"/>
      <c r="F13" s="12">
        <f>SUM(AH14+AH17+AH20)+IF(AJ14="wo",-1)+IF(AJ17="wo",-1)+IF(AJ20="wo",-1)+IF(B13="X",-AH17)+IF(C13="X",-AH20)</f>
        <v>1</v>
      </c>
      <c r="G13" s="12">
        <f>SUM(AI14+AI17+AI20)+IF(AJ14="wo",-1)+IF(AJ17="wo",-1)+IF(AJ20="wo",-1)+IF(C13="X",-AI17)+IF(D13="X",-AI20)</f>
        <v>2</v>
      </c>
      <c r="H13" s="40">
        <v>5</v>
      </c>
      <c r="I13" s="41" t="s">
        <v>34</v>
      </c>
      <c r="J13" s="227" t="str">
        <f>D12</f>
        <v>MAGUŠIN Ľuboš</v>
      </c>
      <c r="K13" s="228"/>
      <c r="L13" s="228"/>
      <c r="M13" s="229"/>
      <c r="N13" s="42" t="s">
        <v>38</v>
      </c>
      <c r="O13" s="227" t="str">
        <f>D22</f>
        <v>PAMPÚRIK Vladimír</v>
      </c>
      <c r="P13" s="228"/>
      <c r="Q13" s="228"/>
      <c r="R13" s="228"/>
      <c r="S13" s="228"/>
      <c r="T13" s="228"/>
      <c r="U13" s="229"/>
      <c r="V13" s="24">
        <v>11</v>
      </c>
      <c r="W13" s="153">
        <v>6</v>
      </c>
      <c r="X13" s="154">
        <v>11</v>
      </c>
      <c r="Y13" s="26">
        <v>5</v>
      </c>
      <c r="Z13" s="25">
        <v>11</v>
      </c>
      <c r="AA13" s="153">
        <v>8</v>
      </c>
      <c r="AB13" s="154"/>
      <c r="AC13" s="26"/>
      <c r="AD13" s="25"/>
      <c r="AE13" s="153"/>
      <c r="AF13" s="133">
        <f t="shared" si="0"/>
        <v>3</v>
      </c>
      <c r="AG13" s="134">
        <f t="shared" si="6"/>
        <v>0</v>
      </c>
      <c r="AH13" s="74">
        <f t="shared" ref="AH13:AH22" si="7">IF(AF13=3,1,0)</f>
        <v>1</v>
      </c>
      <c r="AI13" s="75">
        <f t="shared" ref="AI13:AI22" si="8">IF(AG13=3,1,0)</f>
        <v>0</v>
      </c>
      <c r="AJ13" s="80"/>
      <c r="AL13" s="161"/>
      <c r="AM13" s="161"/>
    </row>
    <row r="14" spans="1:39" ht="18" customHeight="1" thickBot="1">
      <c r="A14" s="338" t="s">
        <v>40</v>
      </c>
      <c r="B14" s="339"/>
      <c r="C14" s="339"/>
      <c r="D14" s="209"/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KRIŠTOF Michal</v>
      </c>
      <c r="K14" s="231"/>
      <c r="L14" s="231"/>
      <c r="M14" s="232"/>
      <c r="N14" s="35" t="s">
        <v>39</v>
      </c>
      <c r="O14" s="230" t="str">
        <f>D23</f>
        <v>GÁLIK Igor</v>
      </c>
      <c r="P14" s="231"/>
      <c r="Q14" s="231"/>
      <c r="R14" s="231"/>
      <c r="S14" s="231"/>
      <c r="T14" s="231"/>
      <c r="U14" s="232"/>
      <c r="V14" s="19">
        <v>8</v>
      </c>
      <c r="W14" s="155">
        <v>11</v>
      </c>
      <c r="X14" s="156">
        <v>9</v>
      </c>
      <c r="Y14" s="20">
        <v>11</v>
      </c>
      <c r="Z14" s="18">
        <v>8</v>
      </c>
      <c r="AA14" s="155">
        <v>11</v>
      </c>
      <c r="AB14" s="156"/>
      <c r="AC14" s="20"/>
      <c r="AD14" s="18"/>
      <c r="AE14" s="155"/>
      <c r="AF14" s="148">
        <f t="shared" si="0"/>
        <v>0</v>
      </c>
      <c r="AG14" s="149">
        <f t="shared" si="6"/>
        <v>3</v>
      </c>
      <c r="AH14" s="64">
        <f t="shared" si="7"/>
        <v>0</v>
      </c>
      <c r="AI14" s="65">
        <f t="shared" si="8"/>
        <v>1</v>
      </c>
      <c r="AJ14" s="81"/>
      <c r="AL14" s="161"/>
      <c r="AM14" s="161"/>
    </row>
    <row r="15" spans="1:39" ht="18" customHeight="1" thickTop="1">
      <c r="A15" s="218" t="s">
        <v>22</v>
      </c>
      <c r="B15" s="219"/>
      <c r="C15" s="219"/>
      <c r="D15" s="209" t="s">
        <v>117</v>
      </c>
      <c r="E15" s="222"/>
      <c r="F15" s="223">
        <f>AH7</f>
        <v>0</v>
      </c>
      <c r="G15" s="225">
        <f>AI7</f>
        <v>1</v>
      </c>
      <c r="H15" s="30">
        <v>7</v>
      </c>
      <c r="I15" s="31" t="s">
        <v>33</v>
      </c>
      <c r="J15" s="234" t="str">
        <f>IF(B11="x",D14,D11)</f>
        <v>GUBOV Patrik</v>
      </c>
      <c r="K15" s="235"/>
      <c r="L15" s="235"/>
      <c r="M15" s="236"/>
      <c r="N15" s="32" t="s">
        <v>36</v>
      </c>
      <c r="O15" s="234" t="str">
        <f>IF(B20="x",D24,D20)</f>
        <v>IŠTVÁN Ladislav</v>
      </c>
      <c r="P15" s="235"/>
      <c r="Q15" s="235"/>
      <c r="R15" s="235"/>
      <c r="S15" s="235"/>
      <c r="T15" s="235"/>
      <c r="U15" s="236"/>
      <c r="V15" s="16">
        <v>0</v>
      </c>
      <c r="W15" s="157">
        <v>11</v>
      </c>
      <c r="X15" s="158">
        <v>9</v>
      </c>
      <c r="Y15" s="17">
        <v>11</v>
      </c>
      <c r="Z15" s="15">
        <v>7</v>
      </c>
      <c r="AA15" s="157">
        <v>11</v>
      </c>
      <c r="AB15" s="158"/>
      <c r="AC15" s="17"/>
      <c r="AD15" s="15"/>
      <c r="AE15" s="157"/>
      <c r="AF15" s="139">
        <f t="shared" si="0"/>
        <v>0</v>
      </c>
      <c r="AG15" s="140">
        <f t="shared" si="6"/>
        <v>3</v>
      </c>
      <c r="AH15" s="60">
        <f t="shared" si="7"/>
        <v>0</v>
      </c>
      <c r="AI15" s="61">
        <f t="shared" si="8"/>
        <v>1</v>
      </c>
      <c r="AJ15" s="79"/>
      <c r="AL15" s="161"/>
      <c r="AM15" s="161"/>
    </row>
    <row r="16" spans="1:39" ht="18" customHeight="1" thickBot="1">
      <c r="A16" s="220"/>
      <c r="B16" s="221"/>
      <c r="C16" s="221"/>
      <c r="D16" s="337" t="s">
        <v>118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MAGUŠIN Ľuboš</v>
      </c>
      <c r="K16" s="228"/>
      <c r="L16" s="228"/>
      <c r="M16" s="229"/>
      <c r="N16" s="42" t="s">
        <v>37</v>
      </c>
      <c r="O16" s="227" t="str">
        <f>IF(B21="x",D24,D21)</f>
        <v>KLESKEŇ Daniel</v>
      </c>
      <c r="P16" s="228"/>
      <c r="Q16" s="228"/>
      <c r="R16" s="228"/>
      <c r="S16" s="228"/>
      <c r="T16" s="228"/>
      <c r="U16" s="229"/>
      <c r="V16" s="24">
        <v>11</v>
      </c>
      <c r="W16" s="153">
        <v>5</v>
      </c>
      <c r="X16" s="154">
        <v>11</v>
      </c>
      <c r="Y16" s="26">
        <v>6</v>
      </c>
      <c r="Z16" s="25">
        <v>11</v>
      </c>
      <c r="AA16" s="153">
        <v>6</v>
      </c>
      <c r="AB16" s="154"/>
      <c r="AC16" s="26"/>
      <c r="AD16" s="25"/>
      <c r="AE16" s="153"/>
      <c r="AF16" s="133">
        <f t="shared" si="0"/>
        <v>3</v>
      </c>
      <c r="AG16" s="134">
        <f t="shared" si="6"/>
        <v>0</v>
      </c>
      <c r="AH16" s="74">
        <f t="shared" si="7"/>
        <v>1</v>
      </c>
      <c r="AI16" s="75">
        <f t="shared" si="8"/>
        <v>0</v>
      </c>
      <c r="AJ16" s="80"/>
      <c r="AL16" s="161"/>
      <c r="AM16" s="161"/>
    </row>
    <row r="17" spans="1:39" ht="18" customHeight="1" thickTop="1">
      <c r="A17" s="194" t="s">
        <v>23</v>
      </c>
      <c r="B17" s="195"/>
      <c r="C17" s="195"/>
      <c r="D17" s="198" t="s">
        <v>116</v>
      </c>
      <c r="E17" s="199"/>
      <c r="F17" s="200">
        <f>AH9</f>
        <v>1</v>
      </c>
      <c r="G17" s="202">
        <f>AI9</f>
        <v>0</v>
      </c>
      <c r="H17" s="40">
        <v>9</v>
      </c>
      <c r="I17" s="41" t="s">
        <v>35</v>
      </c>
      <c r="J17" s="227" t="str">
        <f>IF(B13="x",D14,D13)</f>
        <v>KRIŠTOF Michal</v>
      </c>
      <c r="K17" s="228"/>
      <c r="L17" s="228"/>
      <c r="M17" s="229"/>
      <c r="N17" s="42" t="s">
        <v>38</v>
      </c>
      <c r="O17" s="227" t="str">
        <f>IF(B22="x",D24,D22)</f>
        <v>PAMPÚRIK Vladimír</v>
      </c>
      <c r="P17" s="228"/>
      <c r="Q17" s="228"/>
      <c r="R17" s="228"/>
      <c r="S17" s="228"/>
      <c r="T17" s="228"/>
      <c r="U17" s="229"/>
      <c r="V17" s="24">
        <v>5</v>
      </c>
      <c r="W17" s="153">
        <v>11</v>
      </c>
      <c r="X17" s="154">
        <v>8</v>
      </c>
      <c r="Y17" s="26">
        <v>11</v>
      </c>
      <c r="Z17" s="25">
        <v>5</v>
      </c>
      <c r="AA17" s="153">
        <v>11</v>
      </c>
      <c r="AB17" s="154"/>
      <c r="AC17" s="26"/>
      <c r="AD17" s="25"/>
      <c r="AE17" s="153"/>
      <c r="AF17" s="133">
        <f t="shared" si="0"/>
        <v>0</v>
      </c>
      <c r="AG17" s="134">
        <f t="shared" si="6"/>
        <v>3</v>
      </c>
      <c r="AH17" s="74">
        <f t="shared" si="7"/>
        <v>0</v>
      </c>
      <c r="AI17" s="75">
        <f t="shared" si="8"/>
        <v>1</v>
      </c>
      <c r="AJ17" s="80"/>
      <c r="AL17" s="161"/>
      <c r="AM17" s="161"/>
    </row>
    <row r="18" spans="1:39" ht="18" customHeight="1" thickBot="1">
      <c r="A18" s="196"/>
      <c r="B18" s="197"/>
      <c r="C18" s="197"/>
      <c r="D18" s="239" t="s">
        <v>115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VLČKO Miroslav</v>
      </c>
      <c r="K18" s="231"/>
      <c r="L18" s="231"/>
      <c r="M18" s="232"/>
      <c r="N18" s="43" t="s">
        <v>39</v>
      </c>
      <c r="O18" s="230" t="str">
        <f>IF(B23="x",D24,D23)</f>
        <v>GÁLIK Igor</v>
      </c>
      <c r="P18" s="231"/>
      <c r="Q18" s="231"/>
      <c r="R18" s="231"/>
      <c r="S18" s="231"/>
      <c r="T18" s="231"/>
      <c r="U18" s="232"/>
      <c r="V18" s="19">
        <v>3</v>
      </c>
      <c r="W18" s="155">
        <v>11</v>
      </c>
      <c r="X18" s="156">
        <v>7</v>
      </c>
      <c r="Y18" s="20">
        <v>11</v>
      </c>
      <c r="Z18" s="18">
        <v>5</v>
      </c>
      <c r="AA18" s="155">
        <v>11</v>
      </c>
      <c r="AB18" s="156"/>
      <c r="AC18" s="20"/>
      <c r="AD18" s="18"/>
      <c r="AE18" s="155"/>
      <c r="AF18" s="148">
        <f t="shared" si="0"/>
        <v>0</v>
      </c>
      <c r="AG18" s="149">
        <f t="shared" si="6"/>
        <v>3</v>
      </c>
      <c r="AH18" s="64">
        <f t="shared" si="7"/>
        <v>0</v>
      </c>
      <c r="AI18" s="65">
        <f t="shared" si="8"/>
        <v>1</v>
      </c>
      <c r="AJ18" s="82"/>
      <c r="AL18" s="161"/>
      <c r="AM18" s="161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MAGUŠIN Ľuboš</v>
      </c>
      <c r="K19" s="235"/>
      <c r="L19" s="235"/>
      <c r="M19" s="236"/>
      <c r="N19" s="32" t="s">
        <v>36</v>
      </c>
      <c r="O19" s="234" t="str">
        <f>IF(C20="x",D24,D20)</f>
        <v>IŠTVÁN Ladislav</v>
      </c>
      <c r="P19" s="235"/>
      <c r="Q19" s="235"/>
      <c r="R19" s="235"/>
      <c r="S19" s="235"/>
      <c r="T19" s="235"/>
      <c r="U19" s="236"/>
      <c r="V19" s="16">
        <v>12</v>
      </c>
      <c r="W19" s="157">
        <v>10</v>
      </c>
      <c r="X19" s="158">
        <v>11</v>
      </c>
      <c r="Y19" s="17">
        <v>8</v>
      </c>
      <c r="Z19" s="15">
        <v>11</v>
      </c>
      <c r="AA19" s="157">
        <v>5</v>
      </c>
      <c r="AB19" s="158"/>
      <c r="AC19" s="17"/>
      <c r="AD19" s="15"/>
      <c r="AE19" s="157"/>
      <c r="AF19" s="139">
        <f t="shared" si="0"/>
        <v>3</v>
      </c>
      <c r="AG19" s="140">
        <f t="shared" si="6"/>
        <v>0</v>
      </c>
      <c r="AH19" s="60">
        <f t="shared" si="7"/>
        <v>1</v>
      </c>
      <c r="AI19" s="61">
        <f t="shared" si="8"/>
        <v>0</v>
      </c>
      <c r="AJ19" s="83"/>
      <c r="AL19" s="161"/>
      <c r="AM19" s="161"/>
    </row>
    <row r="20" spans="1:39" ht="18" customHeight="1" thickTop="1">
      <c r="A20" s="131" t="s">
        <v>36</v>
      </c>
      <c r="B20" s="45"/>
      <c r="C20" s="46"/>
      <c r="D20" s="237" t="s">
        <v>108</v>
      </c>
      <c r="E20" s="238"/>
      <c r="F20" s="146">
        <f>SUM(AI11+AI15+AI19)+IF(AJ11="wo",-1)+IF(AJ15="wo",-1)+IF(AJ19="wo",-1)+IF(B20="X",-AI15)+IF(C20="X",-AI19)</f>
        <v>2</v>
      </c>
      <c r="G20" s="146">
        <f>SUM(AH11+AH15+AH19)+IF(AJ11="wo",-1)+IF(AJ15="wo",-1)+IF(AJ19="wo",-1)+IF(C20="X",-AH15)+IF(D20="X",-AH19)</f>
        <v>1</v>
      </c>
      <c r="H20" s="40">
        <v>12</v>
      </c>
      <c r="I20" s="41" t="s">
        <v>35</v>
      </c>
      <c r="J20" s="227" t="str">
        <f>IF(C13="x",D14,D13)</f>
        <v>KRIŠTOF Michal</v>
      </c>
      <c r="K20" s="228"/>
      <c r="L20" s="228"/>
      <c r="M20" s="229"/>
      <c r="N20" s="42" t="s">
        <v>37</v>
      </c>
      <c r="O20" s="227" t="str">
        <f>IF(C21="x",D24,D21)</f>
        <v>KLESKEŇ Daniel</v>
      </c>
      <c r="P20" s="228"/>
      <c r="Q20" s="228"/>
      <c r="R20" s="228"/>
      <c r="S20" s="228"/>
      <c r="T20" s="228"/>
      <c r="U20" s="229"/>
      <c r="V20" s="24">
        <v>3</v>
      </c>
      <c r="W20" s="153">
        <v>11</v>
      </c>
      <c r="X20" s="154">
        <v>8</v>
      </c>
      <c r="Y20" s="26">
        <v>11</v>
      </c>
      <c r="Z20" s="25">
        <v>11</v>
      </c>
      <c r="AA20" s="153">
        <v>8</v>
      </c>
      <c r="AB20" s="154">
        <v>11</v>
      </c>
      <c r="AC20" s="26">
        <v>6</v>
      </c>
      <c r="AD20" s="25">
        <v>11</v>
      </c>
      <c r="AE20" s="153">
        <v>7</v>
      </c>
      <c r="AF20" s="133">
        <f t="shared" si="0"/>
        <v>3</v>
      </c>
      <c r="AG20" s="134">
        <f t="shared" si="6"/>
        <v>2</v>
      </c>
      <c r="AH20" s="74">
        <f t="shared" si="7"/>
        <v>1</v>
      </c>
      <c r="AI20" s="75">
        <f t="shared" si="8"/>
        <v>0</v>
      </c>
      <c r="AJ20" s="80"/>
      <c r="AL20" s="161"/>
      <c r="AM20" s="161"/>
    </row>
    <row r="21" spans="1:39" ht="18" customHeight="1">
      <c r="A21" s="132" t="s">
        <v>37</v>
      </c>
      <c r="B21" s="47"/>
      <c r="C21" s="48"/>
      <c r="D21" s="209" t="s">
        <v>109</v>
      </c>
      <c r="E21" s="210"/>
      <c r="F21" s="12">
        <f>SUM(AI12+AI16+AI20)+IF(AJ12="wo",-1)+IF(AJ16="wo",-1)+IF(AJ20="wo",-1)+IF(B21="X",-AI16)+IF(C21="X",-AI20)</f>
        <v>0</v>
      </c>
      <c r="G21" s="13">
        <f>SUM(AH12+AH16+AH20)+IF(AJ12="wo",-1)+IF(AJ16="wo",-1)+IF(AJ20="wo",-1)+IF(C21="X",-AH16)+IF(D21="X",-AH20)</f>
        <v>3</v>
      </c>
      <c r="H21" s="40">
        <v>13</v>
      </c>
      <c r="I21" s="41" t="s">
        <v>32</v>
      </c>
      <c r="J21" s="227" t="str">
        <f>IF(C10="x",D14,D10)</f>
        <v>VLČKO Miroslav</v>
      </c>
      <c r="K21" s="228"/>
      <c r="L21" s="228"/>
      <c r="M21" s="229"/>
      <c r="N21" s="42" t="s">
        <v>38</v>
      </c>
      <c r="O21" s="227" t="str">
        <f>IF(C22="x",D24,D22)</f>
        <v>PAMPÚRIK Vladimír</v>
      </c>
      <c r="P21" s="228"/>
      <c r="Q21" s="228"/>
      <c r="R21" s="228"/>
      <c r="S21" s="228"/>
      <c r="T21" s="228"/>
      <c r="U21" s="229"/>
      <c r="V21" s="24">
        <v>6</v>
      </c>
      <c r="W21" s="153">
        <v>11</v>
      </c>
      <c r="X21" s="154">
        <v>7</v>
      </c>
      <c r="Y21" s="26">
        <v>11</v>
      </c>
      <c r="Z21" s="25">
        <v>7</v>
      </c>
      <c r="AA21" s="153">
        <v>11</v>
      </c>
      <c r="AB21" s="154"/>
      <c r="AC21" s="26"/>
      <c r="AD21" s="25"/>
      <c r="AE21" s="153"/>
      <c r="AF21" s="133">
        <f t="shared" si="0"/>
        <v>0</v>
      </c>
      <c r="AG21" s="134">
        <f t="shared" si="6"/>
        <v>3</v>
      </c>
      <c r="AH21" s="74">
        <f t="shared" si="7"/>
        <v>0</v>
      </c>
      <c r="AI21" s="75">
        <f t="shared" si="8"/>
        <v>1</v>
      </c>
      <c r="AJ21" s="80"/>
      <c r="AL21" s="161"/>
      <c r="AM21" s="161"/>
    </row>
    <row r="22" spans="1:39" ht="18" customHeight="1" thickBot="1">
      <c r="A22" s="132" t="s">
        <v>38</v>
      </c>
      <c r="B22" s="47"/>
      <c r="C22" s="48"/>
      <c r="D22" s="209" t="s">
        <v>110</v>
      </c>
      <c r="E22" s="210"/>
      <c r="F22" s="150">
        <f>SUM(AI13+AI17+AI21)+IF(AJ13="wo",-1)+IF(AJ17="wo",-1)+IF(AJ21="wo",-1)+IF(B22="X",-AI17)+IF(C22="X",-AI21)</f>
        <v>2</v>
      </c>
      <c r="G22" s="150">
        <f>SUM(AH13+AH17+AH21)+IF(AJ13="wo",-1)+IF(AJ17="wo",-1)+IF(AJ21="wo",-1)+IF(B22="X",-AH17)+IF(C22="X",-AH21)</f>
        <v>1</v>
      </c>
      <c r="H22" s="33">
        <v>14</v>
      </c>
      <c r="I22" s="34" t="s">
        <v>33</v>
      </c>
      <c r="J22" s="230" t="str">
        <f>IF(C11="x",D14,D11)</f>
        <v>GUBOV Patrik</v>
      </c>
      <c r="K22" s="231"/>
      <c r="L22" s="231"/>
      <c r="M22" s="232"/>
      <c r="N22" s="35" t="s">
        <v>39</v>
      </c>
      <c r="O22" s="230" t="str">
        <f>IF(C23="x",D24,D23)</f>
        <v>GÁLIK Igor</v>
      </c>
      <c r="P22" s="231"/>
      <c r="Q22" s="231"/>
      <c r="R22" s="231"/>
      <c r="S22" s="231"/>
      <c r="T22" s="231"/>
      <c r="U22" s="232"/>
      <c r="V22" s="19">
        <v>11</v>
      </c>
      <c r="W22" s="155">
        <v>13</v>
      </c>
      <c r="X22" s="156">
        <v>11</v>
      </c>
      <c r="Y22" s="20">
        <v>8</v>
      </c>
      <c r="Z22" s="18">
        <v>11</v>
      </c>
      <c r="AA22" s="155">
        <v>8</v>
      </c>
      <c r="AB22" s="156">
        <v>11</v>
      </c>
      <c r="AC22" s="20">
        <v>2</v>
      </c>
      <c r="AD22" s="18"/>
      <c r="AE22" s="155"/>
      <c r="AF22" s="133">
        <f t="shared" si="0"/>
        <v>3</v>
      </c>
      <c r="AG22" s="134">
        <f t="shared" si="6"/>
        <v>1</v>
      </c>
      <c r="AH22" s="64">
        <f t="shared" si="7"/>
        <v>1</v>
      </c>
      <c r="AI22" s="65">
        <f t="shared" si="8"/>
        <v>0</v>
      </c>
      <c r="AJ22" s="81"/>
      <c r="AL22" s="161"/>
      <c r="AM22" s="161"/>
    </row>
    <row r="23" spans="1:39" ht="18" customHeight="1" thickTop="1">
      <c r="A23" s="132" t="s">
        <v>39</v>
      </c>
      <c r="B23" s="47"/>
      <c r="C23" s="48"/>
      <c r="D23" s="209" t="s">
        <v>111</v>
      </c>
      <c r="E23" s="210"/>
      <c r="F23" s="12">
        <f>SUM(AI14+AI18+AI22)+IF(AJ14="wo",-1)+IF(AJ18="wo",-1)+IF(AJ22="wo",-1)+IF(B23="X",-AI18)+IF(C23="X",-AI22)</f>
        <v>2</v>
      </c>
      <c r="G23" s="12">
        <f>SUM(AH14+AH18+AH22)+IF(AJ14="wo",-1)+IF(AJ18="wo",-1)+IF(AJ22="wo",-1)+IF(C23="X",-AH18)+IF(D23="X",-AH22)</f>
        <v>1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61"/>
      <c r="AM23" s="161"/>
    </row>
    <row r="24" spans="1:39" ht="18" customHeight="1">
      <c r="A24" s="338" t="s">
        <v>40</v>
      </c>
      <c r="B24" s="339"/>
      <c r="C24" s="339"/>
      <c r="D24" s="209"/>
      <c r="E24" s="210"/>
      <c r="F24" s="12">
        <f>IF(B20="X",+AI15)+IF(C20="X",+AI19)+IF(B21="X",+AI16)+IF(C21="X",+AI20)+IF(B22="X",+AI17)+IF(C22="X",+AI21)+IF(B23="X",+AI18)+IF(C23="X",+AI22)</f>
        <v>0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61"/>
      <c r="AM24" s="161"/>
    </row>
    <row r="25" spans="1:39" ht="18" customHeight="1">
      <c r="A25" s="218" t="s">
        <v>22</v>
      </c>
      <c r="B25" s="219"/>
      <c r="C25" s="219"/>
      <c r="D25" s="209" t="s">
        <v>108</v>
      </c>
      <c r="E25" s="222"/>
      <c r="F25" s="223">
        <f>AI7</f>
        <v>1</v>
      </c>
      <c r="G25" s="225">
        <f>AH7</f>
        <v>0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61"/>
      <c r="AM25" s="161"/>
    </row>
    <row r="26" spans="1:39" ht="18" customHeight="1" thickBot="1">
      <c r="A26" s="220"/>
      <c r="B26" s="221"/>
      <c r="C26" s="221"/>
      <c r="D26" s="337" t="s">
        <v>109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110</v>
      </c>
      <c r="E27" s="199"/>
      <c r="F27" s="200">
        <f>AI9</f>
        <v>0</v>
      </c>
      <c r="G27" s="202">
        <f>AH9</f>
        <v>1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112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114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H5:I5"/>
    <mergeCell ref="J5:K5"/>
    <mergeCell ref="L5:M5"/>
    <mergeCell ref="G1:AB2"/>
    <mergeCell ref="AC2:AD2"/>
    <mergeCell ref="AE2:AF2"/>
    <mergeCell ref="AG2:AI2"/>
    <mergeCell ref="K3:AB3"/>
    <mergeCell ref="AC3:AD3"/>
    <mergeCell ref="AE3:AF3"/>
    <mergeCell ref="AG3:AI3"/>
    <mergeCell ref="I7:I8"/>
    <mergeCell ref="J7:M7"/>
    <mergeCell ref="N7:N8"/>
    <mergeCell ref="O7:U7"/>
    <mergeCell ref="AG5:AH5"/>
    <mergeCell ref="AL5:AM5"/>
    <mergeCell ref="A6:G6"/>
    <mergeCell ref="J6:M6"/>
    <mergeCell ref="O6:U6"/>
    <mergeCell ref="AF6:AG6"/>
    <mergeCell ref="AH6:AI6"/>
    <mergeCell ref="N5:P5"/>
    <mergeCell ref="Q5:R5"/>
    <mergeCell ref="S5:T5"/>
    <mergeCell ref="W5:X5"/>
    <mergeCell ref="Y5:AA5"/>
    <mergeCell ref="AB5:AF5"/>
    <mergeCell ref="AJ3:AJ6"/>
    <mergeCell ref="K4:AB4"/>
    <mergeCell ref="AC4:AD4"/>
    <mergeCell ref="AE4:AF4"/>
    <mergeCell ref="AG4:AI4"/>
    <mergeCell ref="A5:C5"/>
    <mergeCell ref="D5:G5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" top="0.35433070866141736" bottom="0.35433070866141736" header="0.31496062992125984" footer="0.31496062992125984"/>
  <pageSetup paperSize="9" scale="98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workbookViewId="0">
      <selection activeCell="AE20" sqref="AE20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6" t="s">
        <v>96</v>
      </c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7"/>
      <c r="AC3" s="322">
        <f>SUM(AH7:AH22)</f>
        <v>8</v>
      </c>
      <c r="AD3" s="323"/>
      <c r="AE3" s="322">
        <f>SUM(AF7:AF22)</f>
        <v>26</v>
      </c>
      <c r="AF3" s="323"/>
      <c r="AG3" s="324">
        <f>SUM($V$7:$V$22)+SUM($X$7:$X$22)+SUM($Z$7:$Z$22)+SUM($AB$7:$AB$22)+SUM($AD$7:$AD$22)</f>
        <v>439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4" t="s">
        <v>97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5"/>
      <c r="AC4" s="306">
        <f>SUM(AI7:AI22)</f>
        <v>4</v>
      </c>
      <c r="AD4" s="307"/>
      <c r="AE4" s="306">
        <f>SUM(AG7:AG22)</f>
        <v>20</v>
      </c>
      <c r="AF4" s="307"/>
      <c r="AG4" s="307">
        <f>SUM($W$7:$W$22)+SUM($Y$7:$Y$22)+SUM($AA$7:$AA$22)+SUM($AC$7:$AC$22)+SUM($AE$7:$AE$22)</f>
        <v>400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3</v>
      </c>
      <c r="X5" s="299"/>
      <c r="Y5" s="295" t="s">
        <v>14</v>
      </c>
      <c r="Z5" s="296"/>
      <c r="AA5" s="296"/>
      <c r="AB5" s="300" t="s">
        <v>99</v>
      </c>
      <c r="AC5" s="300"/>
      <c r="AD5" s="300"/>
      <c r="AE5" s="300"/>
      <c r="AF5" s="300"/>
      <c r="AG5" s="302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TORDA René</v>
      </c>
      <c r="K7" s="235"/>
      <c r="L7" s="235"/>
      <c r="M7" s="236"/>
      <c r="N7" s="260" t="s">
        <v>73</v>
      </c>
      <c r="O7" s="234" t="str">
        <f>D25</f>
        <v>IŠTVÁN Ladislav</v>
      </c>
      <c r="P7" s="235"/>
      <c r="Q7" s="235"/>
      <c r="R7" s="235"/>
      <c r="S7" s="235"/>
      <c r="T7" s="235"/>
      <c r="U7" s="236"/>
      <c r="V7" s="326">
        <v>11</v>
      </c>
      <c r="W7" s="335">
        <v>9</v>
      </c>
      <c r="X7" s="326">
        <v>11</v>
      </c>
      <c r="Y7" s="335">
        <v>2</v>
      </c>
      <c r="Z7" s="326">
        <v>11</v>
      </c>
      <c r="AA7" s="335">
        <v>7</v>
      </c>
      <c r="AB7" s="326"/>
      <c r="AC7" s="335"/>
      <c r="AD7" s="326"/>
      <c r="AE7" s="333"/>
      <c r="AF7" s="252">
        <f t="shared" ref="AF7:AF22" si="0">IF(V7&gt;W7,1,0)+IF(X7&gt;Y7,1,0)+IF(Z7&gt;AA7,1,0)+IF(AB7&gt;AC7,1,0)+IF(AD7&gt;AE7,1,0)+IF(AJ7="wo",3,0)</f>
        <v>3</v>
      </c>
      <c r="AG7" s="254">
        <f>IF(W7&gt;V7,1,0)+IF(Y7&gt;X7,1,0)+IF(AA7&gt;Z7,1,0)+IF(AC7&gt;AB7,1,0)+IF(AE7&gt;AD7,1,0)+IF(AJ7="ow",3,0)</f>
        <v>0</v>
      </c>
      <c r="AH7" s="244">
        <f t="shared" ref="AH7:AH10" si="1">IF(AF7=3,1,0)</f>
        <v>1</v>
      </c>
      <c r="AI7" s="246">
        <f t="shared" ref="AI7:AI10" si="2">IF(AG7=3,1,0)</f>
        <v>0</v>
      </c>
      <c r="AJ7" s="248"/>
      <c r="AL7" s="161"/>
      <c r="AM7" s="161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TEREN Tomáš</v>
      </c>
      <c r="K8" s="231"/>
      <c r="L8" s="231"/>
      <c r="M8" s="232"/>
      <c r="N8" s="261"/>
      <c r="O8" s="230" t="str">
        <f>D26</f>
        <v>KLESKEŇ Daniel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61"/>
      <c r="AM8" s="161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TORDA Silvester</v>
      </c>
      <c r="K9" s="235"/>
      <c r="L9" s="235"/>
      <c r="M9" s="236"/>
      <c r="N9" s="260" t="s">
        <v>74</v>
      </c>
      <c r="O9" s="234" t="str">
        <f>D27</f>
        <v>PAMPÚRIK Vladimír</v>
      </c>
      <c r="P9" s="235"/>
      <c r="Q9" s="235"/>
      <c r="R9" s="235"/>
      <c r="S9" s="235"/>
      <c r="T9" s="235"/>
      <c r="U9" s="236"/>
      <c r="V9" s="326">
        <v>11</v>
      </c>
      <c r="W9" s="335">
        <v>5</v>
      </c>
      <c r="X9" s="326">
        <v>11</v>
      </c>
      <c r="Y9" s="335">
        <v>9</v>
      </c>
      <c r="Z9" s="326">
        <v>9</v>
      </c>
      <c r="AA9" s="335">
        <v>11</v>
      </c>
      <c r="AB9" s="326">
        <v>11</v>
      </c>
      <c r="AC9" s="335">
        <v>4</v>
      </c>
      <c r="AD9" s="326"/>
      <c r="AE9" s="333"/>
      <c r="AF9" s="252">
        <f t="shared" si="0"/>
        <v>3</v>
      </c>
      <c r="AG9" s="254">
        <f t="shared" ref="AG9" si="4">IF(W9&gt;V9,1,0)+IF(Y9&gt;X9,1,0)+IF(AA9&gt;Z9,1,0)+IF(AC9&gt;AB9,1,0)+IF(AE9&gt;AD9,1,0)+IF(AJ9="ow",3,0)</f>
        <v>1</v>
      </c>
      <c r="AH9" s="244">
        <f t="shared" si="1"/>
        <v>1</v>
      </c>
      <c r="AI9" s="246">
        <f t="shared" si="2"/>
        <v>0</v>
      </c>
      <c r="AJ9" s="248"/>
      <c r="AL9" s="161"/>
      <c r="AM9" s="161"/>
    </row>
    <row r="10" spans="1:39" ht="18" customHeight="1" thickTop="1" thickBot="1">
      <c r="A10" s="131" t="s">
        <v>32</v>
      </c>
      <c r="B10" s="45"/>
      <c r="C10" s="46"/>
      <c r="D10" s="237" t="s">
        <v>107</v>
      </c>
      <c r="E10" s="238"/>
      <c r="F10" s="146">
        <f>SUM(AH11+AH18+AH21)+IF(AJ11="wo",-1)+IF(AJ18="wo",-1)+IF(AJ21="wo",-1)+IF(B10="X",-AH18)+IF(C10="X",-AH21)</f>
        <v>0</v>
      </c>
      <c r="G10" s="146">
        <f>SUM(AI11+AI18+AI21)+IF(AK11="wo",-1)+IF(AK18="wo",-1)+IF(AK21="wo",-1)+IF(C10="X",-AI18)+IF(D10="X",-AI21)</f>
        <v>2</v>
      </c>
      <c r="H10" s="259"/>
      <c r="I10" s="261"/>
      <c r="J10" s="230" t="str">
        <f>D18</f>
        <v>HANULIAK Ján</v>
      </c>
      <c r="K10" s="231"/>
      <c r="L10" s="231"/>
      <c r="M10" s="232"/>
      <c r="N10" s="261"/>
      <c r="O10" s="230" t="str">
        <f>D28</f>
        <v>ZIGO Miroslav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0"/>
        <v>0</v>
      </c>
      <c r="AG10" s="255">
        <f t="shared" ref="AG10" si="5">IF(W10&gt;V10,1,0)+IF(Y10&gt;X10,1,0)+IF(AA10&gt;Z10,1,0)+IF(AC10&gt;AB10,1,0)+IF(AJ10="ow",3,0)</f>
        <v>0</v>
      </c>
      <c r="AH10" s="245">
        <f t="shared" si="1"/>
        <v>0</v>
      </c>
      <c r="AI10" s="247">
        <f t="shared" si="2"/>
        <v>0</v>
      </c>
      <c r="AJ10" s="249"/>
      <c r="AL10" s="161"/>
      <c r="AM10" s="161"/>
    </row>
    <row r="11" spans="1:39" ht="18" customHeight="1" thickTop="1">
      <c r="A11" s="132" t="s">
        <v>33</v>
      </c>
      <c r="B11" s="47"/>
      <c r="C11" s="48"/>
      <c r="D11" s="209" t="s">
        <v>106</v>
      </c>
      <c r="E11" s="222"/>
      <c r="F11" s="12">
        <f>SUM(AH12+AH15+AH22)+IF(AJ12="wo",-1)+IF(AJ15="wo",-1)+IF(AJ22="wo",-1)+IF(B11="X",-AH15)+IF(C11="X",-AH22)</f>
        <v>0</v>
      </c>
      <c r="G11" s="13">
        <f>SUM(AI12+AI15+AI22)+IF(AK12="wo",-1)+IF(AK15="wo",-1)+IF(AK22="wo",-1)+IF(B11="X",-AI15)+IF(C11="X",-AI22)</f>
        <v>2</v>
      </c>
      <c r="H11" s="36">
        <v>3</v>
      </c>
      <c r="I11" s="37" t="s">
        <v>32</v>
      </c>
      <c r="J11" s="241" t="str">
        <f>D10</f>
        <v>HANULIAK Ján</v>
      </c>
      <c r="K11" s="242"/>
      <c r="L11" s="242"/>
      <c r="M11" s="243"/>
      <c r="N11" s="5" t="s">
        <v>36</v>
      </c>
      <c r="O11" s="241" t="str">
        <f>D20</f>
        <v>IŠTVÁN Ladislav</v>
      </c>
      <c r="P11" s="242"/>
      <c r="Q11" s="242"/>
      <c r="R11" s="242"/>
      <c r="S11" s="242"/>
      <c r="T11" s="242"/>
      <c r="U11" s="243"/>
      <c r="V11" s="21">
        <v>9</v>
      </c>
      <c r="W11" s="151">
        <v>11</v>
      </c>
      <c r="X11" s="152">
        <v>11</v>
      </c>
      <c r="Y11" s="23">
        <v>8</v>
      </c>
      <c r="Z11" s="22">
        <v>6</v>
      </c>
      <c r="AA11" s="151">
        <v>11</v>
      </c>
      <c r="AB11" s="152">
        <v>4</v>
      </c>
      <c r="AC11" s="23">
        <v>11</v>
      </c>
      <c r="AD11" s="22"/>
      <c r="AE11" s="151"/>
      <c r="AF11" s="133">
        <f t="shared" si="0"/>
        <v>1</v>
      </c>
      <c r="AG11" s="134">
        <f t="shared" ref="AG11:AG22" si="6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61"/>
      <c r="AM11" s="161"/>
    </row>
    <row r="12" spans="1:39" ht="18" customHeight="1">
      <c r="A12" s="132" t="s">
        <v>34</v>
      </c>
      <c r="B12" s="47"/>
      <c r="C12" s="48"/>
      <c r="D12" s="209" t="s">
        <v>105</v>
      </c>
      <c r="E12" s="222"/>
      <c r="F12" s="12">
        <f>SUM(AH13+AH16+AH19)+IF(AJ13="wo",-1)+IF(AJ16="wo",-1)+IF(AJ19="wo",-1)+IF(B12="X",-AH16)+IF(C12="X",-AH19)</f>
        <v>3</v>
      </c>
      <c r="G12" s="12">
        <f>SUM(AI13+AI16+AI19)+IF(AJ13="wo",-1)+IF(AJ16="wo",-1)+IF(AJ19="wo",-1)+IF(C12="X",-AI16)+IF(D12="X",-AI19)</f>
        <v>0</v>
      </c>
      <c r="H12" s="40">
        <v>4</v>
      </c>
      <c r="I12" s="41" t="s">
        <v>33</v>
      </c>
      <c r="J12" s="227" t="str">
        <f>D11</f>
        <v>TORDA Silvester</v>
      </c>
      <c r="K12" s="228"/>
      <c r="L12" s="228"/>
      <c r="M12" s="229"/>
      <c r="N12" s="42" t="s">
        <v>37</v>
      </c>
      <c r="O12" s="227" t="str">
        <f>D21</f>
        <v>KLESKEŇ Daniel</v>
      </c>
      <c r="P12" s="228"/>
      <c r="Q12" s="228"/>
      <c r="R12" s="228"/>
      <c r="S12" s="228"/>
      <c r="T12" s="228"/>
      <c r="U12" s="229"/>
      <c r="V12" s="24">
        <v>7</v>
      </c>
      <c r="W12" s="153">
        <v>11</v>
      </c>
      <c r="X12" s="154">
        <v>16</v>
      </c>
      <c r="Y12" s="26">
        <v>18</v>
      </c>
      <c r="Z12" s="25">
        <v>8</v>
      </c>
      <c r="AA12" s="153">
        <v>11</v>
      </c>
      <c r="AB12" s="154"/>
      <c r="AC12" s="26"/>
      <c r="AD12" s="25"/>
      <c r="AE12" s="153"/>
      <c r="AF12" s="133">
        <f t="shared" si="0"/>
        <v>0</v>
      </c>
      <c r="AG12" s="134">
        <f t="shared" si="6"/>
        <v>3</v>
      </c>
      <c r="AH12" s="74">
        <f>IF(AF12=3,1,0)</f>
        <v>0</v>
      </c>
      <c r="AI12" s="75">
        <f>IF(AG12=3,1,0)</f>
        <v>1</v>
      </c>
      <c r="AJ12" s="80"/>
      <c r="AL12" s="161"/>
      <c r="AM12" s="161"/>
    </row>
    <row r="13" spans="1:39" ht="18" customHeight="1">
      <c r="A13" s="132" t="s">
        <v>35</v>
      </c>
      <c r="B13" s="47"/>
      <c r="C13" s="48"/>
      <c r="D13" s="209" t="s">
        <v>104</v>
      </c>
      <c r="E13" s="222"/>
      <c r="F13" s="12">
        <f>SUM(AH14+AH17+AH20)+IF(AJ14="wo",-1)+IF(AJ17="wo",-1)+IF(AJ20="wo",-1)+IF(B13="X",-AH17)+IF(C13="X",-AH20)</f>
        <v>3</v>
      </c>
      <c r="G13" s="12">
        <f>SUM(AI14+AI17+AI20)+IF(AJ14="wo",-1)+IF(AJ17="wo",-1)+IF(AJ20="wo",-1)+IF(C13="X",-AI17)+IF(D13="X",-AI20)</f>
        <v>0</v>
      </c>
      <c r="H13" s="40">
        <v>5</v>
      </c>
      <c r="I13" s="41" t="s">
        <v>34</v>
      </c>
      <c r="J13" s="227" t="str">
        <f>D12</f>
        <v>TEREN Tomáš</v>
      </c>
      <c r="K13" s="228"/>
      <c r="L13" s="228"/>
      <c r="M13" s="229"/>
      <c r="N13" s="42" t="s">
        <v>38</v>
      </c>
      <c r="O13" s="227" t="str">
        <f>D22</f>
        <v>PAMPÚRIK Vladimír</v>
      </c>
      <c r="P13" s="228"/>
      <c r="Q13" s="228"/>
      <c r="R13" s="228"/>
      <c r="S13" s="228"/>
      <c r="T13" s="228"/>
      <c r="U13" s="229"/>
      <c r="V13" s="24">
        <v>10</v>
      </c>
      <c r="W13" s="153">
        <v>12</v>
      </c>
      <c r="X13" s="154">
        <v>11</v>
      </c>
      <c r="Y13" s="26">
        <v>7</v>
      </c>
      <c r="Z13" s="25">
        <v>8</v>
      </c>
      <c r="AA13" s="153">
        <v>11</v>
      </c>
      <c r="AB13" s="154">
        <v>11</v>
      </c>
      <c r="AC13" s="26">
        <v>7</v>
      </c>
      <c r="AD13" s="25">
        <v>11</v>
      </c>
      <c r="AE13" s="153">
        <v>7</v>
      </c>
      <c r="AF13" s="133">
        <f t="shared" si="0"/>
        <v>3</v>
      </c>
      <c r="AG13" s="134">
        <f t="shared" si="6"/>
        <v>2</v>
      </c>
      <c r="AH13" s="74">
        <f t="shared" ref="AH13:AI22" si="7">IF(AF13=3,1,0)</f>
        <v>1</v>
      </c>
      <c r="AI13" s="75">
        <f t="shared" si="7"/>
        <v>0</v>
      </c>
      <c r="AJ13" s="80"/>
      <c r="AL13" s="161"/>
      <c r="AM13" s="161"/>
    </row>
    <row r="14" spans="1:39" ht="18" customHeight="1" thickBot="1">
      <c r="A14" s="338" t="s">
        <v>40</v>
      </c>
      <c r="B14" s="339"/>
      <c r="C14" s="339"/>
      <c r="D14" s="209"/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TORDA René</v>
      </c>
      <c r="K14" s="231"/>
      <c r="L14" s="231"/>
      <c r="M14" s="232"/>
      <c r="N14" s="35" t="s">
        <v>39</v>
      </c>
      <c r="O14" s="230" t="str">
        <f>D23</f>
        <v>GÁLIK Igor</v>
      </c>
      <c r="P14" s="231"/>
      <c r="Q14" s="231"/>
      <c r="R14" s="231"/>
      <c r="S14" s="231"/>
      <c r="T14" s="231"/>
      <c r="U14" s="232"/>
      <c r="V14" s="19">
        <v>11</v>
      </c>
      <c r="W14" s="155">
        <v>9</v>
      </c>
      <c r="X14" s="156">
        <v>8</v>
      </c>
      <c r="Y14" s="20">
        <v>11</v>
      </c>
      <c r="Z14" s="18">
        <v>14</v>
      </c>
      <c r="AA14" s="155">
        <v>12</v>
      </c>
      <c r="AB14" s="156">
        <v>11</v>
      </c>
      <c r="AC14" s="20">
        <v>4</v>
      </c>
      <c r="AD14" s="18"/>
      <c r="AE14" s="155"/>
      <c r="AF14" s="148">
        <f t="shared" si="0"/>
        <v>3</v>
      </c>
      <c r="AG14" s="149">
        <f t="shared" si="6"/>
        <v>1</v>
      </c>
      <c r="AH14" s="64">
        <f t="shared" si="7"/>
        <v>1</v>
      </c>
      <c r="AI14" s="65">
        <f t="shared" si="7"/>
        <v>0</v>
      </c>
      <c r="AJ14" s="81"/>
      <c r="AL14" s="161"/>
      <c r="AM14" s="161"/>
    </row>
    <row r="15" spans="1:39" ht="18" customHeight="1" thickTop="1">
      <c r="A15" s="218" t="s">
        <v>22</v>
      </c>
      <c r="B15" s="219"/>
      <c r="C15" s="219"/>
      <c r="D15" s="209" t="s">
        <v>104</v>
      </c>
      <c r="E15" s="222"/>
      <c r="F15" s="223">
        <f>AH7</f>
        <v>1</v>
      </c>
      <c r="G15" s="225">
        <f>AI7</f>
        <v>0</v>
      </c>
      <c r="H15" s="30">
        <v>7</v>
      </c>
      <c r="I15" s="31" t="s">
        <v>33</v>
      </c>
      <c r="J15" s="234" t="str">
        <f>IF(B11="x",D14,D11)</f>
        <v>TORDA Silvester</v>
      </c>
      <c r="K15" s="235"/>
      <c r="L15" s="235"/>
      <c r="M15" s="236"/>
      <c r="N15" s="32" t="s">
        <v>36</v>
      </c>
      <c r="O15" s="234" t="str">
        <f>IF(B20="x",D24,D20)</f>
        <v>IŠTVÁN Ladislav</v>
      </c>
      <c r="P15" s="235"/>
      <c r="Q15" s="235"/>
      <c r="R15" s="235"/>
      <c r="S15" s="235"/>
      <c r="T15" s="235"/>
      <c r="U15" s="236"/>
      <c r="V15" s="16">
        <v>2</v>
      </c>
      <c r="W15" s="157">
        <v>11</v>
      </c>
      <c r="X15" s="158">
        <v>2</v>
      </c>
      <c r="Y15" s="17">
        <v>11</v>
      </c>
      <c r="Z15" s="15">
        <v>9</v>
      </c>
      <c r="AA15" s="157">
        <v>11</v>
      </c>
      <c r="AB15" s="158"/>
      <c r="AC15" s="17"/>
      <c r="AD15" s="15"/>
      <c r="AE15" s="157"/>
      <c r="AF15" s="139">
        <f t="shared" si="0"/>
        <v>0</v>
      </c>
      <c r="AG15" s="140">
        <f t="shared" si="6"/>
        <v>3</v>
      </c>
      <c r="AH15" s="60">
        <f t="shared" si="7"/>
        <v>0</v>
      </c>
      <c r="AI15" s="61">
        <f t="shared" si="7"/>
        <v>1</v>
      </c>
      <c r="AJ15" s="79"/>
      <c r="AL15" s="161"/>
      <c r="AM15" s="161"/>
    </row>
    <row r="16" spans="1:39" ht="18" customHeight="1" thickBot="1">
      <c r="A16" s="220"/>
      <c r="B16" s="221"/>
      <c r="C16" s="221"/>
      <c r="D16" s="337" t="s">
        <v>105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TEREN Tomáš</v>
      </c>
      <c r="K16" s="228"/>
      <c r="L16" s="228"/>
      <c r="M16" s="229"/>
      <c r="N16" s="42" t="s">
        <v>37</v>
      </c>
      <c r="O16" s="227" t="str">
        <f>IF(B21="x",D24,D21)</f>
        <v>KLESKEŇ Daniel</v>
      </c>
      <c r="P16" s="228"/>
      <c r="Q16" s="228"/>
      <c r="R16" s="228"/>
      <c r="S16" s="228"/>
      <c r="T16" s="228"/>
      <c r="U16" s="229"/>
      <c r="V16" s="24">
        <v>1</v>
      </c>
      <c r="W16" s="153">
        <v>11</v>
      </c>
      <c r="X16" s="154">
        <v>11</v>
      </c>
      <c r="Y16" s="26">
        <v>9</v>
      </c>
      <c r="Z16" s="25">
        <v>11</v>
      </c>
      <c r="AA16" s="153">
        <v>6</v>
      </c>
      <c r="AB16" s="154">
        <v>11</v>
      </c>
      <c r="AC16" s="26">
        <v>8</v>
      </c>
      <c r="AD16" s="25"/>
      <c r="AE16" s="153"/>
      <c r="AF16" s="133">
        <f t="shared" si="0"/>
        <v>3</v>
      </c>
      <c r="AG16" s="134">
        <f t="shared" si="6"/>
        <v>1</v>
      </c>
      <c r="AH16" s="74">
        <f t="shared" si="7"/>
        <v>1</v>
      </c>
      <c r="AI16" s="75">
        <f t="shared" si="7"/>
        <v>0</v>
      </c>
      <c r="AJ16" s="80"/>
      <c r="AL16" s="161"/>
      <c r="AM16" s="161"/>
    </row>
    <row r="17" spans="1:39" ht="18" customHeight="1" thickTop="1">
      <c r="A17" s="194" t="s">
        <v>23</v>
      </c>
      <c r="B17" s="195"/>
      <c r="C17" s="195"/>
      <c r="D17" s="198" t="s">
        <v>106</v>
      </c>
      <c r="E17" s="199"/>
      <c r="F17" s="200">
        <f>AH9</f>
        <v>1</v>
      </c>
      <c r="G17" s="202">
        <f>AI9</f>
        <v>0</v>
      </c>
      <c r="H17" s="40">
        <v>9</v>
      </c>
      <c r="I17" s="41" t="s">
        <v>35</v>
      </c>
      <c r="J17" s="227" t="str">
        <f>IF(B13="x",D14,D13)</f>
        <v>TORDA René</v>
      </c>
      <c r="K17" s="228"/>
      <c r="L17" s="228"/>
      <c r="M17" s="229"/>
      <c r="N17" s="42" t="s">
        <v>38</v>
      </c>
      <c r="O17" s="227" t="str">
        <f>IF(B22="x",D24,D22)</f>
        <v>PAMPÚRIK Vladimír</v>
      </c>
      <c r="P17" s="228"/>
      <c r="Q17" s="228"/>
      <c r="R17" s="228"/>
      <c r="S17" s="228"/>
      <c r="T17" s="228"/>
      <c r="U17" s="229"/>
      <c r="V17" s="24">
        <v>11</v>
      </c>
      <c r="W17" s="153">
        <v>4</v>
      </c>
      <c r="X17" s="154">
        <v>11</v>
      </c>
      <c r="Y17" s="26">
        <v>8</v>
      </c>
      <c r="Z17" s="25">
        <v>8</v>
      </c>
      <c r="AA17" s="153">
        <v>11</v>
      </c>
      <c r="AB17" s="154">
        <v>11</v>
      </c>
      <c r="AC17" s="26">
        <v>6</v>
      </c>
      <c r="AD17" s="25"/>
      <c r="AE17" s="153"/>
      <c r="AF17" s="133">
        <f t="shared" si="0"/>
        <v>3</v>
      </c>
      <c r="AG17" s="134">
        <f t="shared" si="6"/>
        <v>1</v>
      </c>
      <c r="AH17" s="74">
        <f t="shared" si="7"/>
        <v>1</v>
      </c>
      <c r="AI17" s="75">
        <f t="shared" si="7"/>
        <v>0</v>
      </c>
      <c r="AJ17" s="80"/>
      <c r="AL17" s="161"/>
      <c r="AM17" s="161"/>
    </row>
    <row r="18" spans="1:39" ht="18" customHeight="1" thickBot="1">
      <c r="A18" s="196"/>
      <c r="B18" s="197"/>
      <c r="C18" s="197"/>
      <c r="D18" s="239" t="s">
        <v>107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HANULIAK Ján</v>
      </c>
      <c r="K18" s="231"/>
      <c r="L18" s="231"/>
      <c r="M18" s="232"/>
      <c r="N18" s="43" t="s">
        <v>39</v>
      </c>
      <c r="O18" s="230" t="str">
        <f>IF(B23="x",D24,D23)</f>
        <v>GÁLIK Igor</v>
      </c>
      <c r="P18" s="231"/>
      <c r="Q18" s="231"/>
      <c r="R18" s="231"/>
      <c r="S18" s="231"/>
      <c r="T18" s="231"/>
      <c r="U18" s="232"/>
      <c r="V18" s="19">
        <v>11</v>
      </c>
      <c r="W18" s="155">
        <v>6</v>
      </c>
      <c r="X18" s="156">
        <v>7</v>
      </c>
      <c r="Y18" s="20">
        <v>11</v>
      </c>
      <c r="Z18" s="18">
        <v>8</v>
      </c>
      <c r="AA18" s="155">
        <v>11</v>
      </c>
      <c r="AB18" s="156">
        <v>10</v>
      </c>
      <c r="AC18" s="20">
        <v>12</v>
      </c>
      <c r="AD18" s="18"/>
      <c r="AE18" s="155"/>
      <c r="AF18" s="148">
        <f t="shared" si="0"/>
        <v>1</v>
      </c>
      <c r="AG18" s="149">
        <f t="shared" si="6"/>
        <v>3</v>
      </c>
      <c r="AH18" s="64">
        <f t="shared" si="7"/>
        <v>0</v>
      </c>
      <c r="AI18" s="65">
        <f t="shared" si="7"/>
        <v>1</v>
      </c>
      <c r="AJ18" s="82"/>
      <c r="AL18" s="161"/>
      <c r="AM18" s="161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TEREN Tomáš</v>
      </c>
      <c r="K19" s="235"/>
      <c r="L19" s="235"/>
      <c r="M19" s="236"/>
      <c r="N19" s="32" t="s">
        <v>36</v>
      </c>
      <c r="O19" s="234" t="str">
        <f>IF(C20="x",D24,D20)</f>
        <v>IŠTVÁN Ladislav</v>
      </c>
      <c r="P19" s="235"/>
      <c r="Q19" s="235"/>
      <c r="R19" s="235"/>
      <c r="S19" s="235"/>
      <c r="T19" s="235"/>
      <c r="U19" s="236"/>
      <c r="V19" s="16">
        <v>8</v>
      </c>
      <c r="W19" s="157">
        <v>11</v>
      </c>
      <c r="X19" s="158">
        <v>10</v>
      </c>
      <c r="Y19" s="17">
        <v>12</v>
      </c>
      <c r="Z19" s="15">
        <v>11</v>
      </c>
      <c r="AA19" s="157">
        <v>6</v>
      </c>
      <c r="AB19" s="158">
        <v>11</v>
      </c>
      <c r="AC19" s="17">
        <v>4</v>
      </c>
      <c r="AD19" s="15">
        <v>11</v>
      </c>
      <c r="AE19" s="157">
        <v>4</v>
      </c>
      <c r="AF19" s="139">
        <f t="shared" si="0"/>
        <v>3</v>
      </c>
      <c r="AG19" s="140">
        <f t="shared" si="6"/>
        <v>2</v>
      </c>
      <c r="AH19" s="60">
        <f t="shared" si="7"/>
        <v>1</v>
      </c>
      <c r="AI19" s="61">
        <f t="shared" si="7"/>
        <v>0</v>
      </c>
      <c r="AJ19" s="83"/>
      <c r="AL19" s="161"/>
      <c r="AM19" s="161"/>
    </row>
    <row r="20" spans="1:39" ht="18" customHeight="1" thickTop="1">
      <c r="A20" s="131" t="s">
        <v>36</v>
      </c>
      <c r="B20" s="45"/>
      <c r="C20" s="46"/>
      <c r="D20" s="237" t="s">
        <v>108</v>
      </c>
      <c r="E20" s="238"/>
      <c r="F20" s="146">
        <f>SUM(AI11+AI15+AI19)+IF(AJ11="wo",-1)+IF(AJ15="wo",-1)+IF(AJ19="wo",-1)+IF(B20="X",-AI15)+IF(C20="X",-AI19)</f>
        <v>2</v>
      </c>
      <c r="G20" s="146">
        <f>SUM(AH11+AH15+AH19)+IF(AJ11="wo",-1)+IF(AJ15="wo",-1)+IF(AJ19="wo",-1)+IF(C20="X",-AH15)+IF(D20="X",-AH19)</f>
        <v>1</v>
      </c>
      <c r="H20" s="40">
        <v>12</v>
      </c>
      <c r="I20" s="41" t="s">
        <v>35</v>
      </c>
      <c r="J20" s="227" t="str">
        <f>IF(C13="x",D14,D13)</f>
        <v>TORDA René</v>
      </c>
      <c r="K20" s="228"/>
      <c r="L20" s="228"/>
      <c r="M20" s="229"/>
      <c r="N20" s="42" t="s">
        <v>37</v>
      </c>
      <c r="O20" s="227" t="str">
        <f>IF(C21="x",D24,D21)</f>
        <v>KLESKEŇ Daniel</v>
      </c>
      <c r="P20" s="228"/>
      <c r="Q20" s="228"/>
      <c r="R20" s="228"/>
      <c r="S20" s="228"/>
      <c r="T20" s="228"/>
      <c r="U20" s="229"/>
      <c r="V20" s="24">
        <v>11</v>
      </c>
      <c r="W20" s="153">
        <v>8</v>
      </c>
      <c r="X20" s="154">
        <v>11</v>
      </c>
      <c r="Y20" s="26">
        <v>7</v>
      </c>
      <c r="Z20" s="25">
        <v>11</v>
      </c>
      <c r="AA20" s="153">
        <v>4</v>
      </c>
      <c r="AB20" s="154"/>
      <c r="AC20" s="26"/>
      <c r="AD20" s="25"/>
      <c r="AE20" s="153"/>
      <c r="AF20" s="133">
        <f t="shared" si="0"/>
        <v>3</v>
      </c>
      <c r="AG20" s="134">
        <f t="shared" si="6"/>
        <v>0</v>
      </c>
      <c r="AH20" s="74">
        <f t="shared" si="7"/>
        <v>1</v>
      </c>
      <c r="AI20" s="75">
        <f t="shared" si="7"/>
        <v>0</v>
      </c>
      <c r="AJ20" s="80"/>
      <c r="AL20" s="161"/>
      <c r="AM20" s="161"/>
    </row>
    <row r="21" spans="1:39" ht="18" customHeight="1">
      <c r="A21" s="132" t="s">
        <v>37</v>
      </c>
      <c r="B21" s="47"/>
      <c r="C21" s="48"/>
      <c r="D21" s="209" t="s">
        <v>109</v>
      </c>
      <c r="E21" s="210"/>
      <c r="F21" s="12">
        <f>SUM(AI12+AI16+AI20)+IF(AJ12="wo",-1)+IF(AJ16="wo",-1)+IF(AJ20="wo",-1)+IF(B21="X",-AI16)+IF(C21="X",-AI20)</f>
        <v>1</v>
      </c>
      <c r="G21" s="13">
        <f>SUM(AH12+AH16+AH20)+IF(AJ12="wo",-1)+IF(AJ16="wo",-1)+IF(AJ20="wo",-1)+IF(C21="X",-AH16)+IF(D21="X",-AH20)</f>
        <v>2</v>
      </c>
      <c r="H21" s="40">
        <v>13</v>
      </c>
      <c r="I21" s="41" t="s">
        <v>32</v>
      </c>
      <c r="J21" s="227" t="str">
        <f>IF(C10="x",D14,D10)</f>
        <v>HANULIAK Ján</v>
      </c>
      <c r="K21" s="228"/>
      <c r="L21" s="228"/>
      <c r="M21" s="229"/>
      <c r="N21" s="42" t="s">
        <v>38</v>
      </c>
      <c r="O21" s="227" t="str">
        <f>IF(C22="x",D24,D22)</f>
        <v>PAMPÚRIK Vladimír</v>
      </c>
      <c r="P21" s="228"/>
      <c r="Q21" s="228"/>
      <c r="R21" s="228"/>
      <c r="S21" s="228"/>
      <c r="T21" s="228"/>
      <c r="U21" s="229"/>
      <c r="V21" s="24"/>
      <c r="W21" s="153"/>
      <c r="X21" s="154"/>
      <c r="Y21" s="26"/>
      <c r="Z21" s="25"/>
      <c r="AA21" s="153"/>
      <c r="AB21" s="154"/>
      <c r="AC21" s="26"/>
      <c r="AD21" s="25"/>
      <c r="AE21" s="153"/>
      <c r="AF21" s="133">
        <f t="shared" si="0"/>
        <v>0</v>
      </c>
      <c r="AG21" s="134">
        <f t="shared" si="6"/>
        <v>0</v>
      </c>
      <c r="AH21" s="74">
        <f t="shared" si="7"/>
        <v>0</v>
      </c>
      <c r="AI21" s="75">
        <f t="shared" si="7"/>
        <v>0</v>
      </c>
      <c r="AJ21" s="80"/>
      <c r="AL21" s="161"/>
      <c r="AM21" s="161"/>
    </row>
    <row r="22" spans="1:39" ht="18" customHeight="1" thickBot="1">
      <c r="A22" s="132" t="s">
        <v>38</v>
      </c>
      <c r="B22" s="47"/>
      <c r="C22" s="48"/>
      <c r="D22" s="209" t="s">
        <v>110</v>
      </c>
      <c r="E22" s="210"/>
      <c r="F22" s="150">
        <f>SUM(AI13+AI17+AI21)+IF(AJ13="wo",-1)+IF(AJ17="wo",-1)+IF(AJ21="wo",-1)+IF(B22="X",-AI17)+IF(C22="X",-AI21)</f>
        <v>0</v>
      </c>
      <c r="G22" s="150">
        <f>SUM(AH13+AH17+AH21)+IF(AJ13="wo",-1)+IF(AJ17="wo",-1)+IF(AJ21="wo",-1)+IF(B22="X",-AH17)+IF(C22="X",-AH21)</f>
        <v>2</v>
      </c>
      <c r="H22" s="33">
        <v>14</v>
      </c>
      <c r="I22" s="34" t="s">
        <v>33</v>
      </c>
      <c r="J22" s="230" t="str">
        <f>IF(C11="x",D14,D11)</f>
        <v>TORDA Silvester</v>
      </c>
      <c r="K22" s="231"/>
      <c r="L22" s="231"/>
      <c r="M22" s="232"/>
      <c r="N22" s="35" t="s">
        <v>39</v>
      </c>
      <c r="O22" s="230" t="str">
        <f>IF(C23="x",D24,D23)</f>
        <v>GÁLIK Igor</v>
      </c>
      <c r="P22" s="231"/>
      <c r="Q22" s="231"/>
      <c r="R22" s="231"/>
      <c r="S22" s="231"/>
      <c r="T22" s="231"/>
      <c r="U22" s="232"/>
      <c r="V22" s="19"/>
      <c r="W22" s="155"/>
      <c r="X22" s="156"/>
      <c r="Y22" s="20"/>
      <c r="Z22" s="18"/>
      <c r="AA22" s="155"/>
      <c r="AB22" s="156"/>
      <c r="AC22" s="20"/>
      <c r="AD22" s="18"/>
      <c r="AE22" s="155"/>
      <c r="AF22" s="133">
        <f t="shared" si="0"/>
        <v>0</v>
      </c>
      <c r="AG22" s="134">
        <f t="shared" si="6"/>
        <v>0</v>
      </c>
      <c r="AH22" s="64">
        <f t="shared" si="7"/>
        <v>0</v>
      </c>
      <c r="AI22" s="65">
        <f t="shared" si="7"/>
        <v>0</v>
      </c>
      <c r="AJ22" s="81"/>
      <c r="AL22" s="161"/>
      <c r="AM22" s="161"/>
    </row>
    <row r="23" spans="1:39" ht="18" customHeight="1" thickTop="1">
      <c r="A23" s="132" t="s">
        <v>39</v>
      </c>
      <c r="B23" s="47"/>
      <c r="C23" s="48"/>
      <c r="D23" s="209" t="s">
        <v>111</v>
      </c>
      <c r="E23" s="210"/>
      <c r="F23" s="12">
        <f>SUM(AI14+AI18+AI22)+IF(AJ14="wo",-1)+IF(AJ18="wo",-1)+IF(AJ22="wo",-1)+IF(B23="X",-AI18)+IF(C23="X",-AI22)</f>
        <v>1</v>
      </c>
      <c r="G23" s="12">
        <f>SUM(AH14+AH18+AH22)+IF(AJ14="wo",-1)+IF(AJ18="wo",-1)+IF(AJ22="wo",-1)+IF(C23="X",-AH18)+IF(D23="X",-AH22)</f>
        <v>1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61"/>
      <c r="AM23" s="161"/>
    </row>
    <row r="24" spans="1:39" ht="18" customHeight="1">
      <c r="A24" s="338" t="s">
        <v>40</v>
      </c>
      <c r="B24" s="339"/>
      <c r="C24" s="339"/>
      <c r="D24" s="209"/>
      <c r="E24" s="210"/>
      <c r="F24" s="12">
        <f>IF(B20="X",+AI15)+IF(C20="X",+AI19)+IF(B21="X",+AI16)+IF(C21="X",+AI20)+IF(B22="X",+AI17)+IF(C22="X",+AI21)+IF(B23="X",+AI18)+IF(C23="X",+AI22)</f>
        <v>0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61"/>
      <c r="AM24" s="161"/>
    </row>
    <row r="25" spans="1:39" ht="18" customHeight="1">
      <c r="A25" s="218" t="s">
        <v>22</v>
      </c>
      <c r="B25" s="219"/>
      <c r="C25" s="219"/>
      <c r="D25" s="209" t="s">
        <v>108</v>
      </c>
      <c r="E25" s="222"/>
      <c r="F25" s="223">
        <f>AI7</f>
        <v>0</v>
      </c>
      <c r="G25" s="225">
        <f>AH7</f>
        <v>1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61"/>
      <c r="AM25" s="161"/>
    </row>
    <row r="26" spans="1:39" ht="18" customHeight="1" thickBot="1">
      <c r="A26" s="220"/>
      <c r="B26" s="221"/>
      <c r="C26" s="221"/>
      <c r="D26" s="337" t="s">
        <v>109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110</v>
      </c>
      <c r="E27" s="199"/>
      <c r="F27" s="200">
        <f>AI9</f>
        <v>0</v>
      </c>
      <c r="G27" s="202">
        <f>AH9</f>
        <v>1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128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114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0.625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H5:I5"/>
    <mergeCell ref="J5:K5"/>
    <mergeCell ref="L5:M5"/>
    <mergeCell ref="G1:AB2"/>
    <mergeCell ref="AC2:AD2"/>
    <mergeCell ref="AE2:AF2"/>
    <mergeCell ref="AG2:AI2"/>
    <mergeCell ref="K3:AB3"/>
    <mergeCell ref="AC3:AD3"/>
    <mergeCell ref="AE3:AF3"/>
    <mergeCell ref="AG3:AI3"/>
    <mergeCell ref="I7:I8"/>
    <mergeCell ref="J7:M7"/>
    <mergeCell ref="N7:N8"/>
    <mergeCell ref="O7:U7"/>
    <mergeCell ref="AG5:AH5"/>
    <mergeCell ref="AL5:AM5"/>
    <mergeCell ref="A6:G6"/>
    <mergeCell ref="J6:M6"/>
    <mergeCell ref="O6:U6"/>
    <mergeCell ref="AF6:AG6"/>
    <mergeCell ref="AH6:AI6"/>
    <mergeCell ref="N5:P5"/>
    <mergeCell ref="Q5:R5"/>
    <mergeCell ref="S5:T5"/>
    <mergeCell ref="W5:X5"/>
    <mergeCell ref="Y5:AA5"/>
    <mergeCell ref="AB5:AF5"/>
    <mergeCell ref="AJ3:AJ6"/>
    <mergeCell ref="K4:AB4"/>
    <mergeCell ref="AC4:AD4"/>
    <mergeCell ref="AE4:AF4"/>
    <mergeCell ref="AG4:AI4"/>
    <mergeCell ref="A5:C5"/>
    <mergeCell ref="D5:G5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" top="0.35433070866141736" bottom="0.35433070866141736" header="0.31496062992125984" footer="0.31496062992125984"/>
  <pageSetup paperSize="9" scale="98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2"/>
  <sheetViews>
    <sheetView workbookViewId="0">
      <selection activeCell="AB19" sqref="AB19"/>
    </sheetView>
  </sheetViews>
  <sheetFormatPr defaultRowHeight="12.75"/>
  <cols>
    <col min="1" max="1" width="2.85546875" style="2" customWidth="1"/>
    <col min="2" max="3" width="1.85546875" style="2" customWidth="1"/>
    <col min="4" max="4" width="2.140625" style="2" customWidth="1"/>
    <col min="5" max="5" width="23.7109375" style="2" customWidth="1"/>
    <col min="6" max="7" width="4.42578125" style="2" customWidth="1"/>
    <col min="8" max="9" width="3" style="2" customWidth="1"/>
    <col min="10" max="10" width="3.5703125" style="2" customWidth="1"/>
    <col min="11" max="11" width="13.5703125" style="2" customWidth="1"/>
    <col min="12" max="13" width="2.85546875" style="2" customWidth="1"/>
    <col min="14" max="15" width="3.140625" style="3" customWidth="1"/>
    <col min="16" max="16" width="5.85546875" style="2" customWidth="1"/>
    <col min="17" max="17" width="3.5703125" style="2" customWidth="1"/>
    <col min="18" max="18" width="2.85546875" style="2" customWidth="1"/>
    <col min="19" max="20" width="3.7109375" style="2" customWidth="1"/>
    <col min="21" max="21" width="3.140625" style="2" customWidth="1"/>
    <col min="22" max="31" width="2.85546875" style="2" customWidth="1"/>
    <col min="32" max="35" width="3.85546875" style="2" customWidth="1"/>
    <col min="36" max="36" width="3.85546875" style="49" customWidth="1"/>
    <col min="37" max="37" width="1.85546875" style="2" customWidth="1"/>
    <col min="38" max="16384" width="9.140625" style="2"/>
  </cols>
  <sheetData>
    <row r="1" spans="1:39" ht="18" customHeight="1">
      <c r="G1" s="347" t="s">
        <v>46</v>
      </c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8"/>
      <c r="AD1" s="8"/>
      <c r="AE1" s="8"/>
      <c r="AF1" s="8"/>
      <c r="AG1" s="8"/>
      <c r="AH1" s="8"/>
      <c r="AI1" s="8"/>
    </row>
    <row r="2" spans="1:39" ht="18" customHeight="1">
      <c r="E2" s="7" t="s">
        <v>29</v>
      </c>
      <c r="F2" s="53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20" t="s">
        <v>0</v>
      </c>
      <c r="AD2" s="320"/>
      <c r="AE2" s="320" t="s">
        <v>1</v>
      </c>
      <c r="AF2" s="320"/>
      <c r="AG2" s="321" t="s">
        <v>2</v>
      </c>
      <c r="AH2" s="321"/>
      <c r="AI2" s="321"/>
    </row>
    <row r="3" spans="1:39" ht="18" customHeight="1">
      <c r="E3" s="9"/>
      <c r="F3" s="4"/>
      <c r="G3" s="51"/>
      <c r="H3" s="121" t="s">
        <v>15</v>
      </c>
      <c r="I3" s="116"/>
      <c r="J3" s="125" t="s">
        <v>32</v>
      </c>
      <c r="K3" s="352" t="s">
        <v>95</v>
      </c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3"/>
      <c r="AC3" s="322">
        <f>SUM(AH7:AH22)</f>
        <v>3</v>
      </c>
      <c r="AD3" s="323"/>
      <c r="AE3" s="322">
        <f>SUM(AF7:AF22)</f>
        <v>14</v>
      </c>
      <c r="AF3" s="323"/>
      <c r="AG3" s="324">
        <f>SUM($V$7:$V$22)+SUM($X$7:$X$22)+SUM($Z$7:$Z$22)+SUM($AB$7:$AB$22)+SUM($AD$7:$AD$22)</f>
        <v>360</v>
      </c>
      <c r="AH3" s="324"/>
      <c r="AI3" s="325"/>
      <c r="AJ3" s="303" t="s">
        <v>47</v>
      </c>
    </row>
    <row r="4" spans="1:39" ht="18" customHeight="1" thickBot="1">
      <c r="E4" s="9"/>
      <c r="F4" s="6"/>
      <c r="G4" s="52"/>
      <c r="H4" s="122" t="s">
        <v>16</v>
      </c>
      <c r="I4" s="123"/>
      <c r="J4" s="126" t="s">
        <v>36</v>
      </c>
      <c r="K4" s="354" t="s">
        <v>94</v>
      </c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5"/>
      <c r="AC4" s="306">
        <f>SUM(AI7:AI22)</f>
        <v>8</v>
      </c>
      <c r="AD4" s="307"/>
      <c r="AE4" s="306">
        <f>SUM(AG7:AG22)</f>
        <v>28</v>
      </c>
      <c r="AF4" s="307"/>
      <c r="AG4" s="307">
        <f>SUM($W$7:$W$22)+SUM($Y$7:$Y$22)+SUM($AA$7:$AA$22)+SUM($AC$7:$AC$22)+SUM($AE$7:$AE$22)</f>
        <v>411</v>
      </c>
      <c r="AH4" s="307"/>
      <c r="AI4" s="308"/>
      <c r="AJ4" s="304"/>
    </row>
    <row r="5" spans="1:39" ht="18" customHeight="1" thickTop="1" thickBot="1">
      <c r="A5" s="309" t="s">
        <v>27</v>
      </c>
      <c r="B5" s="310"/>
      <c r="C5" s="310"/>
      <c r="D5" s="311" t="s">
        <v>82</v>
      </c>
      <c r="E5" s="311"/>
      <c r="F5" s="311"/>
      <c r="G5" s="312"/>
      <c r="H5" s="313" t="s">
        <v>28</v>
      </c>
      <c r="I5" s="314"/>
      <c r="J5" s="298" t="s">
        <v>42</v>
      </c>
      <c r="K5" s="298"/>
      <c r="L5" s="315" t="s">
        <v>43</v>
      </c>
      <c r="M5" s="316"/>
      <c r="N5" s="317" t="s">
        <v>68</v>
      </c>
      <c r="O5" s="317"/>
      <c r="P5" s="318"/>
      <c r="Q5" s="295" t="s">
        <v>69</v>
      </c>
      <c r="R5" s="296"/>
      <c r="S5" s="297"/>
      <c r="T5" s="297"/>
      <c r="U5" s="143" t="s">
        <v>13</v>
      </c>
      <c r="V5" s="141"/>
      <c r="W5" s="298">
        <v>3</v>
      </c>
      <c r="X5" s="299"/>
      <c r="Y5" s="295" t="s">
        <v>14</v>
      </c>
      <c r="Z5" s="296"/>
      <c r="AA5" s="296"/>
      <c r="AB5" s="300" t="s">
        <v>99</v>
      </c>
      <c r="AC5" s="300"/>
      <c r="AD5" s="300"/>
      <c r="AE5" s="300"/>
      <c r="AF5" s="300"/>
      <c r="AG5" s="302" t="s">
        <v>67</v>
      </c>
      <c r="AH5" s="302"/>
      <c r="AI5" s="124" t="s">
        <v>33</v>
      </c>
      <c r="AJ5" s="304"/>
      <c r="AL5" s="281"/>
      <c r="AM5" s="281"/>
    </row>
    <row r="6" spans="1:39" ht="18" customHeight="1" thickTop="1" thickBot="1">
      <c r="A6" s="343" t="s">
        <v>64</v>
      </c>
      <c r="B6" s="344"/>
      <c r="C6" s="344"/>
      <c r="D6" s="344"/>
      <c r="E6" s="344"/>
      <c r="F6" s="344"/>
      <c r="G6" s="345"/>
      <c r="H6" s="27" t="s">
        <v>3</v>
      </c>
      <c r="I6" s="28" t="s">
        <v>4</v>
      </c>
      <c r="J6" s="285" t="s">
        <v>15</v>
      </c>
      <c r="K6" s="286"/>
      <c r="L6" s="286"/>
      <c r="M6" s="287"/>
      <c r="N6" s="29" t="s">
        <v>4</v>
      </c>
      <c r="O6" s="288" t="s">
        <v>16</v>
      </c>
      <c r="P6" s="289"/>
      <c r="Q6" s="289"/>
      <c r="R6" s="289"/>
      <c r="S6" s="289"/>
      <c r="T6" s="289"/>
      <c r="U6" s="290"/>
      <c r="V6" s="54" t="s">
        <v>8</v>
      </c>
      <c r="W6" s="55"/>
      <c r="X6" s="54" t="s">
        <v>9</v>
      </c>
      <c r="Y6" s="56"/>
      <c r="Z6" s="57" t="s">
        <v>10</v>
      </c>
      <c r="AA6" s="55"/>
      <c r="AB6" s="58" t="s">
        <v>11</v>
      </c>
      <c r="AC6" s="56"/>
      <c r="AD6" s="57" t="s">
        <v>12</v>
      </c>
      <c r="AE6" s="55"/>
      <c r="AF6" s="291" t="s">
        <v>70</v>
      </c>
      <c r="AG6" s="292"/>
      <c r="AH6" s="293" t="s">
        <v>5</v>
      </c>
      <c r="AI6" s="294"/>
      <c r="AJ6" s="305"/>
      <c r="AL6" s="50"/>
      <c r="AM6" s="50"/>
    </row>
    <row r="7" spans="1:39" ht="18" customHeight="1" thickTop="1" thickBot="1">
      <c r="A7" s="328" t="s">
        <v>65</v>
      </c>
      <c r="B7" s="329"/>
      <c r="C7" s="329"/>
      <c r="D7" s="329"/>
      <c r="E7" s="329"/>
      <c r="F7" s="329"/>
      <c r="G7" s="330"/>
      <c r="H7" s="258">
        <v>1</v>
      </c>
      <c r="I7" s="260" t="s">
        <v>73</v>
      </c>
      <c r="J7" s="234" t="str">
        <f>D15</f>
        <v>HICÁR Ján st</v>
      </c>
      <c r="K7" s="235"/>
      <c r="L7" s="235"/>
      <c r="M7" s="236"/>
      <c r="N7" s="260" t="s">
        <v>73</v>
      </c>
      <c r="O7" s="234" t="str">
        <f>D25</f>
        <v>MAGUŠIN Ľuboš</v>
      </c>
      <c r="P7" s="235"/>
      <c r="Q7" s="235"/>
      <c r="R7" s="235"/>
      <c r="S7" s="235"/>
      <c r="T7" s="235"/>
      <c r="U7" s="236"/>
      <c r="V7" s="326">
        <v>13</v>
      </c>
      <c r="W7" s="335">
        <v>15</v>
      </c>
      <c r="X7" s="326">
        <v>12</v>
      </c>
      <c r="Y7" s="335">
        <v>14</v>
      </c>
      <c r="Z7" s="326">
        <v>7</v>
      </c>
      <c r="AA7" s="335">
        <v>11</v>
      </c>
      <c r="AB7" s="326"/>
      <c r="AC7" s="335"/>
      <c r="AD7" s="326"/>
      <c r="AE7" s="333"/>
      <c r="AF7" s="252">
        <f t="shared" ref="AF7:AF22" si="0">IF(V7&gt;W7,1,0)+IF(X7&gt;Y7,1,0)+IF(Z7&gt;AA7,1,0)+IF(AB7&gt;AC7,1,0)+IF(AD7&gt;AE7,1,0)+IF(AJ7="wo",3,0)</f>
        <v>0</v>
      </c>
      <c r="AG7" s="254">
        <f>IF(W7&gt;V7,1,0)+IF(Y7&gt;X7,1,0)+IF(AA7&gt;Z7,1,0)+IF(AC7&gt;AB7,1,0)+IF(AE7&gt;AD7,1,0)+IF(AJ7="ow",3,0)</f>
        <v>3</v>
      </c>
      <c r="AH7" s="244">
        <f t="shared" ref="AH7:AH10" si="1">IF(AF7=3,1,0)</f>
        <v>0</v>
      </c>
      <c r="AI7" s="246">
        <f t="shared" ref="AI7:AI10" si="2">IF(AG7=3,1,0)</f>
        <v>1</v>
      </c>
      <c r="AJ7" s="248"/>
      <c r="AL7" s="161"/>
      <c r="AM7" s="161"/>
    </row>
    <row r="8" spans="1:39" ht="18" customHeight="1" thickTop="1" thickBot="1">
      <c r="A8" s="265" t="s">
        <v>24</v>
      </c>
      <c r="B8" s="267" t="s">
        <v>30</v>
      </c>
      <c r="C8" s="331"/>
      <c r="D8" s="271" t="s">
        <v>20</v>
      </c>
      <c r="E8" s="272"/>
      <c r="F8" s="273" t="s">
        <v>17</v>
      </c>
      <c r="G8" s="274" t="s">
        <v>18</v>
      </c>
      <c r="H8" s="259"/>
      <c r="I8" s="261"/>
      <c r="J8" s="230" t="str">
        <f>D16</f>
        <v>GOMORI Branislav</v>
      </c>
      <c r="K8" s="231"/>
      <c r="L8" s="231"/>
      <c r="M8" s="232"/>
      <c r="N8" s="261"/>
      <c r="O8" s="230" t="str">
        <f>D26</f>
        <v>KRIŠTOF Michal</v>
      </c>
      <c r="P8" s="231"/>
      <c r="Q8" s="231"/>
      <c r="R8" s="231"/>
      <c r="S8" s="231"/>
      <c r="T8" s="231"/>
      <c r="U8" s="232"/>
      <c r="V8" s="327"/>
      <c r="W8" s="336"/>
      <c r="X8" s="327"/>
      <c r="Y8" s="336"/>
      <c r="Z8" s="327"/>
      <c r="AA8" s="336"/>
      <c r="AB8" s="327"/>
      <c r="AC8" s="336"/>
      <c r="AD8" s="327"/>
      <c r="AE8" s="334"/>
      <c r="AF8" s="253">
        <f t="shared" si="0"/>
        <v>0</v>
      </c>
      <c r="AG8" s="255">
        <f t="shared" ref="AG8" si="3">IF(W8&gt;V8,1,0)+IF(Y8&gt;X8,1,0)+IF(AA8&gt;Z8,1,0)+IF(AC8&gt;AB8,1,0)+IF(AJ8="ow",3,0)</f>
        <v>0</v>
      </c>
      <c r="AH8" s="245">
        <f t="shared" si="1"/>
        <v>0</v>
      </c>
      <c r="AI8" s="247">
        <f t="shared" si="2"/>
        <v>0</v>
      </c>
      <c r="AJ8" s="249"/>
      <c r="AL8" s="161"/>
      <c r="AM8" s="161"/>
    </row>
    <row r="9" spans="1:39" ht="21" customHeight="1" thickTop="1" thickBot="1">
      <c r="A9" s="266"/>
      <c r="B9" s="269"/>
      <c r="C9" s="332"/>
      <c r="D9" s="256" t="s">
        <v>19</v>
      </c>
      <c r="E9" s="257"/>
      <c r="F9" s="273"/>
      <c r="G9" s="274"/>
      <c r="H9" s="258">
        <v>2</v>
      </c>
      <c r="I9" s="260" t="s">
        <v>74</v>
      </c>
      <c r="J9" s="234" t="str">
        <f>D17</f>
        <v>HICÁR Ján ml</v>
      </c>
      <c r="K9" s="235"/>
      <c r="L9" s="235"/>
      <c r="M9" s="236"/>
      <c r="N9" s="260" t="s">
        <v>74</v>
      </c>
      <c r="O9" s="234" t="str">
        <f>D27</f>
        <v>GUBOV Patrik</v>
      </c>
      <c r="P9" s="235"/>
      <c r="Q9" s="235"/>
      <c r="R9" s="235"/>
      <c r="S9" s="235"/>
      <c r="T9" s="235"/>
      <c r="U9" s="236"/>
      <c r="V9" s="326">
        <v>11</v>
      </c>
      <c r="W9" s="335">
        <v>3</v>
      </c>
      <c r="X9" s="326">
        <v>11</v>
      </c>
      <c r="Y9" s="335">
        <v>2</v>
      </c>
      <c r="Z9" s="326">
        <v>11</v>
      </c>
      <c r="AA9" s="335">
        <v>3</v>
      </c>
      <c r="AB9" s="326"/>
      <c r="AC9" s="335"/>
      <c r="AD9" s="326"/>
      <c r="AE9" s="333"/>
      <c r="AF9" s="252">
        <f t="shared" si="0"/>
        <v>3</v>
      </c>
      <c r="AG9" s="254">
        <f t="shared" ref="AG9" si="4">IF(W9&gt;V9,1,0)+IF(Y9&gt;X9,1,0)+IF(AA9&gt;Z9,1,0)+IF(AC9&gt;AB9,1,0)+IF(AE9&gt;AD9,1,0)+IF(AJ9="ow",3,0)</f>
        <v>0</v>
      </c>
      <c r="AH9" s="244">
        <f t="shared" si="1"/>
        <v>1</v>
      </c>
      <c r="AI9" s="246">
        <f t="shared" si="2"/>
        <v>0</v>
      </c>
      <c r="AJ9" s="248"/>
      <c r="AL9" s="161"/>
      <c r="AM9" s="161"/>
    </row>
    <row r="10" spans="1:39" ht="18" customHeight="1" thickTop="1" thickBot="1">
      <c r="A10" s="131" t="s">
        <v>32</v>
      </c>
      <c r="B10" s="45"/>
      <c r="C10" s="46"/>
      <c r="D10" s="237" t="s">
        <v>100</v>
      </c>
      <c r="E10" s="238"/>
      <c r="F10" s="146">
        <f>SUM(AH11+AH18+AH21)+IF(AJ11="wo",-1)+IF(AJ18="wo",-1)+IF(AJ21="wo",-1)+IF(B10="X",-AH18)+IF(C10="X",-AH21)</f>
        <v>0</v>
      </c>
      <c r="G10" s="146">
        <f>SUM(AI11+AI18+AI21)+IF(AK11="wo",-1)+IF(AK18="wo",-1)+IF(AK21="wo",-1)+IF(C10="X",-AI18)+IF(D10="X",-AI21)</f>
        <v>2</v>
      </c>
      <c r="H10" s="259"/>
      <c r="I10" s="261"/>
      <c r="J10" s="230" t="str">
        <f>D18</f>
        <v>ROVNÝ Igor</v>
      </c>
      <c r="K10" s="231"/>
      <c r="L10" s="231"/>
      <c r="M10" s="232"/>
      <c r="N10" s="261"/>
      <c r="O10" s="230" t="str">
        <f>D28</f>
        <v>VLČKO Miroslav</v>
      </c>
      <c r="P10" s="231"/>
      <c r="Q10" s="231"/>
      <c r="R10" s="231"/>
      <c r="S10" s="231"/>
      <c r="T10" s="231"/>
      <c r="U10" s="232"/>
      <c r="V10" s="327"/>
      <c r="W10" s="336"/>
      <c r="X10" s="327"/>
      <c r="Y10" s="336"/>
      <c r="Z10" s="327"/>
      <c r="AA10" s="336"/>
      <c r="AB10" s="327"/>
      <c r="AC10" s="336"/>
      <c r="AD10" s="327"/>
      <c r="AE10" s="334"/>
      <c r="AF10" s="253">
        <f t="shared" si="0"/>
        <v>0</v>
      </c>
      <c r="AG10" s="255">
        <f t="shared" ref="AG10" si="5">IF(W10&gt;V10,1,0)+IF(Y10&gt;X10,1,0)+IF(AA10&gt;Z10,1,0)+IF(AC10&gt;AB10,1,0)+IF(AJ10="ow",3,0)</f>
        <v>0</v>
      </c>
      <c r="AH10" s="245">
        <f t="shared" si="1"/>
        <v>0</v>
      </c>
      <c r="AI10" s="247">
        <f t="shared" si="2"/>
        <v>0</v>
      </c>
      <c r="AJ10" s="249"/>
      <c r="AL10" s="161"/>
      <c r="AM10" s="161"/>
    </row>
    <row r="11" spans="1:39" ht="18" customHeight="1" thickTop="1">
      <c r="A11" s="132" t="s">
        <v>33</v>
      </c>
      <c r="B11" s="47"/>
      <c r="C11" s="48"/>
      <c r="D11" s="209" t="s">
        <v>127</v>
      </c>
      <c r="E11" s="222"/>
      <c r="F11" s="12">
        <f>SUM(AH12+AH15+AH22)+IF(AJ12="wo",-1)+IF(AJ15="wo",-1)+IF(AJ22="wo",-1)+IF(B11="X",-AH15)+IF(C11="X",-AH22)</f>
        <v>0</v>
      </c>
      <c r="G11" s="13">
        <f>SUM(AI12+AI15+AI22)+IF(AK12="wo",-1)+IF(AK15="wo",-1)+IF(AK22="wo",-1)+IF(B11="X",-AI15)+IF(C11="X",-AI22)</f>
        <v>2</v>
      </c>
      <c r="H11" s="36">
        <v>3</v>
      </c>
      <c r="I11" s="37" t="s">
        <v>32</v>
      </c>
      <c r="J11" s="241" t="str">
        <f>D10</f>
        <v>HICÁR Ján ml</v>
      </c>
      <c r="K11" s="242"/>
      <c r="L11" s="242"/>
      <c r="M11" s="243"/>
      <c r="N11" s="5" t="s">
        <v>36</v>
      </c>
      <c r="O11" s="241" t="str">
        <f>D20</f>
        <v>MAGUŠIN Ľuboš</v>
      </c>
      <c r="P11" s="242"/>
      <c r="Q11" s="242"/>
      <c r="R11" s="242"/>
      <c r="S11" s="242"/>
      <c r="T11" s="242"/>
      <c r="U11" s="243"/>
      <c r="V11" s="21">
        <v>7</v>
      </c>
      <c r="W11" s="151">
        <v>11</v>
      </c>
      <c r="X11" s="152">
        <v>5</v>
      </c>
      <c r="Y11" s="23">
        <v>11</v>
      </c>
      <c r="Z11" s="22">
        <v>7</v>
      </c>
      <c r="AA11" s="151">
        <v>11</v>
      </c>
      <c r="AB11" s="152"/>
      <c r="AC11" s="23"/>
      <c r="AD11" s="22"/>
      <c r="AE11" s="151"/>
      <c r="AF11" s="133">
        <f t="shared" si="0"/>
        <v>0</v>
      </c>
      <c r="AG11" s="134">
        <f t="shared" ref="AG11:AG22" si="6">IF(W11&gt;V11,1,0)+IF(Y11&gt;X11,1,0)+IF(AA11&gt;Z11,1,0)+IF(AC11&gt;AB11,1,0)+IF(AE11&gt;AD11,1,0)+IF(AJ11="ow",3,0)</f>
        <v>3</v>
      </c>
      <c r="AH11" s="69">
        <f>IF(AF11=3,1,0)</f>
        <v>0</v>
      </c>
      <c r="AI11" s="70">
        <f>IF(AG11=3,1,0)</f>
        <v>1</v>
      </c>
      <c r="AJ11" s="83"/>
      <c r="AL11" s="161"/>
      <c r="AM11" s="161"/>
    </row>
    <row r="12" spans="1:39" ht="18" customHeight="1">
      <c r="A12" s="132" t="s">
        <v>34</v>
      </c>
      <c r="B12" s="47"/>
      <c r="C12" s="48"/>
      <c r="D12" s="209" t="s">
        <v>101</v>
      </c>
      <c r="E12" s="222"/>
      <c r="F12" s="12">
        <f>SUM(AH13+AH16+AH19)+IF(AJ13="wo",-1)+IF(AJ16="wo",-1)+IF(AJ19="wo",-1)+IF(B12="X",-AH16)+IF(C12="X",-AH19)</f>
        <v>2</v>
      </c>
      <c r="G12" s="12">
        <f>SUM(AI13+AI16+AI19)+IF(AJ13="wo",-1)+IF(AJ16="wo",-1)+IF(AJ19="wo",-1)+IF(C12="X",-AI16)+IF(D12="X",-AI19)</f>
        <v>1</v>
      </c>
      <c r="H12" s="40">
        <v>4</v>
      </c>
      <c r="I12" s="41" t="s">
        <v>33</v>
      </c>
      <c r="J12" s="227" t="str">
        <f>D11</f>
        <v>HICÁR Ján st</v>
      </c>
      <c r="K12" s="228"/>
      <c r="L12" s="228"/>
      <c r="M12" s="229"/>
      <c r="N12" s="42" t="s">
        <v>37</v>
      </c>
      <c r="O12" s="227" t="str">
        <f>D21</f>
        <v>GUBOV Patrik</v>
      </c>
      <c r="P12" s="228"/>
      <c r="Q12" s="228"/>
      <c r="R12" s="228"/>
      <c r="S12" s="228"/>
      <c r="T12" s="228"/>
      <c r="U12" s="229"/>
      <c r="V12" s="24">
        <v>5</v>
      </c>
      <c r="W12" s="153">
        <v>11</v>
      </c>
      <c r="X12" s="154">
        <v>6</v>
      </c>
      <c r="Y12" s="26">
        <v>11</v>
      </c>
      <c r="Z12" s="25">
        <v>12</v>
      </c>
      <c r="AA12" s="153">
        <v>14</v>
      </c>
      <c r="AB12" s="154"/>
      <c r="AC12" s="26"/>
      <c r="AD12" s="25"/>
      <c r="AE12" s="153"/>
      <c r="AF12" s="133">
        <f t="shared" si="0"/>
        <v>0</v>
      </c>
      <c r="AG12" s="134">
        <f t="shared" si="6"/>
        <v>3</v>
      </c>
      <c r="AH12" s="74">
        <f>IF(AF12=3,1,0)</f>
        <v>0</v>
      </c>
      <c r="AI12" s="75">
        <f>IF(AG12=3,1,0)</f>
        <v>1</v>
      </c>
      <c r="AJ12" s="80"/>
      <c r="AL12" s="161"/>
      <c r="AM12" s="161"/>
    </row>
    <row r="13" spans="1:39" ht="18" customHeight="1">
      <c r="A13" s="132" t="s">
        <v>35</v>
      </c>
      <c r="B13" s="47"/>
      <c r="C13" s="48"/>
      <c r="D13" s="209" t="s">
        <v>102</v>
      </c>
      <c r="E13" s="222"/>
      <c r="F13" s="12">
        <f>SUM(AH14+AH17+AH20)+IF(AJ14="wo",-1)+IF(AJ17="wo",-1)+IF(AJ20="wo",-1)+IF(B13="X",-AH17)+IF(C13="X",-AH20)</f>
        <v>0</v>
      </c>
      <c r="G13" s="12">
        <f>SUM(AI14+AI17+AI20)+IF(AJ14="wo",-1)+IF(AJ17="wo",-1)+IF(AJ20="wo",-1)+IF(C13="X",-AI17)+IF(D13="X",-AI20)</f>
        <v>2</v>
      </c>
      <c r="H13" s="40">
        <v>5</v>
      </c>
      <c r="I13" s="41" t="s">
        <v>34</v>
      </c>
      <c r="J13" s="227" t="str">
        <f>D12</f>
        <v>GOMORI Branislav</v>
      </c>
      <c r="K13" s="228"/>
      <c r="L13" s="228"/>
      <c r="M13" s="229"/>
      <c r="N13" s="42" t="s">
        <v>38</v>
      </c>
      <c r="O13" s="227" t="str">
        <f>D22</f>
        <v>KRIŠTOF Michal</v>
      </c>
      <c r="P13" s="228"/>
      <c r="Q13" s="228"/>
      <c r="R13" s="228"/>
      <c r="S13" s="228"/>
      <c r="T13" s="228"/>
      <c r="U13" s="229"/>
      <c r="V13" s="24">
        <v>11</v>
      </c>
      <c r="W13" s="153">
        <v>13</v>
      </c>
      <c r="X13" s="154">
        <v>11</v>
      </c>
      <c r="Y13" s="26">
        <v>7</v>
      </c>
      <c r="Z13" s="25">
        <v>4</v>
      </c>
      <c r="AA13" s="153">
        <v>11</v>
      </c>
      <c r="AB13" s="154">
        <v>11</v>
      </c>
      <c r="AC13" s="26">
        <v>9</v>
      </c>
      <c r="AD13" s="25">
        <v>11</v>
      </c>
      <c r="AE13" s="153">
        <v>9</v>
      </c>
      <c r="AF13" s="133">
        <f t="shared" si="0"/>
        <v>3</v>
      </c>
      <c r="AG13" s="134">
        <f t="shared" si="6"/>
        <v>2</v>
      </c>
      <c r="AH13" s="74">
        <f t="shared" ref="AH13:AI22" si="7">IF(AF13=3,1,0)</f>
        <v>1</v>
      </c>
      <c r="AI13" s="75">
        <f t="shared" si="7"/>
        <v>0</v>
      </c>
      <c r="AJ13" s="80"/>
      <c r="AL13" s="161"/>
      <c r="AM13" s="161"/>
    </row>
    <row r="14" spans="1:39" ht="18" customHeight="1" thickBot="1">
      <c r="A14" s="338" t="s">
        <v>40</v>
      </c>
      <c r="B14" s="339"/>
      <c r="C14" s="339"/>
      <c r="D14" s="209"/>
      <c r="E14" s="222"/>
      <c r="F14" s="12">
        <f>IF(B10="X",+AH18)+IF(C10="X",+AH21)+IF(B11="X",+AH15)+IF(C11="X",+AH22)+IF(B12="X",+AH16)+IF(C12="X",+AH19)+IF(B13="X",+AH17)+IF(C13="X",+AH20)</f>
        <v>0</v>
      </c>
      <c r="G14" s="12">
        <f>IF(B10="X",+AI18)+IF(C10="X",+AI21)+IF(B11="X",+AI15)+IF(C11="X",+AI22)+IF(B12="X",+AI16)+IF(C12="X",+AI19)+IF(B13="X",+AI17)+IF(C13="X",+AI20)</f>
        <v>0</v>
      </c>
      <c r="H14" s="33">
        <v>6</v>
      </c>
      <c r="I14" s="34" t="s">
        <v>35</v>
      </c>
      <c r="J14" s="230" t="str">
        <f>D13</f>
        <v>ROVNÝ Igor</v>
      </c>
      <c r="K14" s="231"/>
      <c r="L14" s="231"/>
      <c r="M14" s="232"/>
      <c r="N14" s="35" t="s">
        <v>39</v>
      </c>
      <c r="O14" s="230" t="str">
        <f>D23</f>
        <v>VLČKO Miroslav</v>
      </c>
      <c r="P14" s="231"/>
      <c r="Q14" s="231"/>
      <c r="R14" s="231"/>
      <c r="S14" s="231"/>
      <c r="T14" s="231"/>
      <c r="U14" s="232"/>
      <c r="V14" s="19">
        <v>11</v>
      </c>
      <c r="W14" s="155">
        <v>13</v>
      </c>
      <c r="X14" s="156">
        <v>11</v>
      </c>
      <c r="Y14" s="20">
        <v>6</v>
      </c>
      <c r="Z14" s="18">
        <v>11</v>
      </c>
      <c r="AA14" s="155">
        <v>9</v>
      </c>
      <c r="AB14" s="156">
        <v>8</v>
      </c>
      <c r="AC14" s="20">
        <v>11</v>
      </c>
      <c r="AD14" s="18">
        <v>4</v>
      </c>
      <c r="AE14" s="155">
        <v>11</v>
      </c>
      <c r="AF14" s="148">
        <f t="shared" si="0"/>
        <v>2</v>
      </c>
      <c r="AG14" s="149">
        <f t="shared" si="6"/>
        <v>3</v>
      </c>
      <c r="AH14" s="64">
        <f t="shared" si="7"/>
        <v>0</v>
      </c>
      <c r="AI14" s="65">
        <f t="shared" si="7"/>
        <v>1</v>
      </c>
      <c r="AJ14" s="81"/>
      <c r="AL14" s="161"/>
      <c r="AM14" s="161"/>
    </row>
    <row r="15" spans="1:39" ht="18" customHeight="1" thickTop="1">
      <c r="A15" s="218" t="s">
        <v>22</v>
      </c>
      <c r="B15" s="219"/>
      <c r="C15" s="219"/>
      <c r="D15" s="209" t="s">
        <v>127</v>
      </c>
      <c r="E15" s="222"/>
      <c r="F15" s="223">
        <f>AH7</f>
        <v>0</v>
      </c>
      <c r="G15" s="225">
        <f>AI7</f>
        <v>1</v>
      </c>
      <c r="H15" s="30">
        <v>7</v>
      </c>
      <c r="I15" s="31" t="s">
        <v>33</v>
      </c>
      <c r="J15" s="234" t="str">
        <f>IF(B11="x",D14,D11)</f>
        <v>HICÁR Ján st</v>
      </c>
      <c r="K15" s="235"/>
      <c r="L15" s="235"/>
      <c r="M15" s="236"/>
      <c r="N15" s="32" t="s">
        <v>36</v>
      </c>
      <c r="O15" s="234" t="str">
        <f>IF(B20="x",D24,D20)</f>
        <v>MAGUŠIN Ľuboš</v>
      </c>
      <c r="P15" s="235"/>
      <c r="Q15" s="235"/>
      <c r="R15" s="235"/>
      <c r="S15" s="235"/>
      <c r="T15" s="235"/>
      <c r="U15" s="236"/>
      <c r="V15" s="16">
        <v>3</v>
      </c>
      <c r="W15" s="157">
        <v>11</v>
      </c>
      <c r="X15" s="158">
        <v>3</v>
      </c>
      <c r="Y15" s="17">
        <v>11</v>
      </c>
      <c r="Z15" s="15">
        <v>7</v>
      </c>
      <c r="AA15" s="157">
        <v>11</v>
      </c>
      <c r="AB15" s="158"/>
      <c r="AC15" s="17"/>
      <c r="AD15" s="15"/>
      <c r="AE15" s="157"/>
      <c r="AF15" s="139">
        <f t="shared" si="0"/>
        <v>0</v>
      </c>
      <c r="AG15" s="140">
        <f t="shared" si="6"/>
        <v>3</v>
      </c>
      <c r="AH15" s="60">
        <f t="shared" si="7"/>
        <v>0</v>
      </c>
      <c r="AI15" s="61">
        <f t="shared" si="7"/>
        <v>1</v>
      </c>
      <c r="AJ15" s="79"/>
      <c r="AL15" s="161"/>
      <c r="AM15" s="161"/>
    </row>
    <row r="16" spans="1:39" ht="18" customHeight="1" thickBot="1">
      <c r="A16" s="220"/>
      <c r="B16" s="221"/>
      <c r="C16" s="221"/>
      <c r="D16" s="337" t="s">
        <v>101</v>
      </c>
      <c r="E16" s="240"/>
      <c r="F16" s="224"/>
      <c r="G16" s="226"/>
      <c r="H16" s="40">
        <v>8</v>
      </c>
      <c r="I16" s="41" t="s">
        <v>34</v>
      </c>
      <c r="J16" s="227" t="str">
        <f>IF(B12="x",D14,D12)</f>
        <v>GOMORI Branislav</v>
      </c>
      <c r="K16" s="228"/>
      <c r="L16" s="228"/>
      <c r="M16" s="229"/>
      <c r="N16" s="42" t="s">
        <v>37</v>
      </c>
      <c r="O16" s="227" t="str">
        <f>IF(B21="x",D24,D21)</f>
        <v>GUBOV Patrik</v>
      </c>
      <c r="P16" s="228"/>
      <c r="Q16" s="228"/>
      <c r="R16" s="228"/>
      <c r="S16" s="228"/>
      <c r="T16" s="228"/>
      <c r="U16" s="229"/>
      <c r="V16" s="24">
        <v>11</v>
      </c>
      <c r="W16" s="153">
        <v>6</v>
      </c>
      <c r="X16" s="154">
        <v>6</v>
      </c>
      <c r="Y16" s="26">
        <v>11</v>
      </c>
      <c r="Z16" s="25">
        <v>7</v>
      </c>
      <c r="AA16" s="153">
        <v>11</v>
      </c>
      <c r="AB16" s="154">
        <v>11</v>
      </c>
      <c r="AC16" s="26">
        <v>5</v>
      </c>
      <c r="AD16" s="25">
        <v>11</v>
      </c>
      <c r="AE16" s="153">
        <v>6</v>
      </c>
      <c r="AF16" s="133">
        <f t="shared" si="0"/>
        <v>3</v>
      </c>
      <c r="AG16" s="134">
        <f t="shared" si="6"/>
        <v>2</v>
      </c>
      <c r="AH16" s="74">
        <f t="shared" si="7"/>
        <v>1</v>
      </c>
      <c r="AI16" s="75">
        <f t="shared" si="7"/>
        <v>0</v>
      </c>
      <c r="AJ16" s="80"/>
      <c r="AL16" s="161"/>
      <c r="AM16" s="161"/>
    </row>
    <row r="17" spans="1:39" ht="18" customHeight="1" thickTop="1">
      <c r="A17" s="194" t="s">
        <v>23</v>
      </c>
      <c r="B17" s="195"/>
      <c r="C17" s="195"/>
      <c r="D17" s="198" t="s">
        <v>100</v>
      </c>
      <c r="E17" s="199"/>
      <c r="F17" s="200">
        <f>AH9</f>
        <v>1</v>
      </c>
      <c r="G17" s="202">
        <f>AI9</f>
        <v>0</v>
      </c>
      <c r="H17" s="40">
        <v>9</v>
      </c>
      <c r="I17" s="41" t="s">
        <v>35</v>
      </c>
      <c r="J17" s="227" t="str">
        <f>IF(B13="x",D14,D13)</f>
        <v>ROVNÝ Igor</v>
      </c>
      <c r="K17" s="228"/>
      <c r="L17" s="228"/>
      <c r="M17" s="229"/>
      <c r="N17" s="42" t="s">
        <v>38</v>
      </c>
      <c r="O17" s="227" t="str">
        <f>IF(B22="x",D24,D22)</f>
        <v>KRIŠTOF Michal</v>
      </c>
      <c r="P17" s="228"/>
      <c r="Q17" s="228"/>
      <c r="R17" s="228"/>
      <c r="S17" s="228"/>
      <c r="T17" s="228"/>
      <c r="U17" s="229"/>
      <c r="V17" s="24">
        <v>11</v>
      </c>
      <c r="W17" s="153">
        <v>5</v>
      </c>
      <c r="X17" s="154">
        <v>11</v>
      </c>
      <c r="Y17" s="26">
        <v>5</v>
      </c>
      <c r="Z17" s="25">
        <v>6</v>
      </c>
      <c r="AA17" s="153">
        <v>11</v>
      </c>
      <c r="AB17" s="154">
        <v>9</v>
      </c>
      <c r="AC17" s="26">
        <v>11</v>
      </c>
      <c r="AD17" s="25">
        <v>8</v>
      </c>
      <c r="AE17" s="153">
        <v>11</v>
      </c>
      <c r="AF17" s="133">
        <f t="shared" si="0"/>
        <v>2</v>
      </c>
      <c r="AG17" s="134">
        <f t="shared" si="6"/>
        <v>3</v>
      </c>
      <c r="AH17" s="74">
        <f t="shared" si="7"/>
        <v>0</v>
      </c>
      <c r="AI17" s="75">
        <f t="shared" si="7"/>
        <v>1</v>
      </c>
      <c r="AJ17" s="80"/>
      <c r="AL17" s="161"/>
      <c r="AM17" s="161"/>
    </row>
    <row r="18" spans="1:39" ht="18" customHeight="1" thickBot="1">
      <c r="A18" s="196"/>
      <c r="B18" s="197"/>
      <c r="C18" s="197"/>
      <c r="D18" s="239" t="s">
        <v>102</v>
      </c>
      <c r="E18" s="240"/>
      <c r="F18" s="201"/>
      <c r="G18" s="203"/>
      <c r="H18" s="33">
        <v>10</v>
      </c>
      <c r="I18" s="34" t="s">
        <v>32</v>
      </c>
      <c r="J18" s="230" t="str">
        <f>IF(B10="x",D14,D10)</f>
        <v>HICÁR Ján ml</v>
      </c>
      <c r="K18" s="231"/>
      <c r="L18" s="231"/>
      <c r="M18" s="232"/>
      <c r="N18" s="43" t="s">
        <v>39</v>
      </c>
      <c r="O18" s="230" t="str">
        <f>IF(B23="x",D24,D23)</f>
        <v>VLČKO Miroslav</v>
      </c>
      <c r="P18" s="231"/>
      <c r="Q18" s="231"/>
      <c r="R18" s="231"/>
      <c r="S18" s="231"/>
      <c r="T18" s="231"/>
      <c r="U18" s="232"/>
      <c r="V18" s="19">
        <v>1</v>
      </c>
      <c r="W18" s="155">
        <v>11</v>
      </c>
      <c r="X18" s="156">
        <v>7</v>
      </c>
      <c r="Y18" s="20">
        <v>11</v>
      </c>
      <c r="Z18" s="18">
        <v>14</v>
      </c>
      <c r="AA18" s="155">
        <v>12</v>
      </c>
      <c r="AB18" s="156">
        <v>11</v>
      </c>
      <c r="AC18" s="20">
        <v>13</v>
      </c>
      <c r="AD18" s="18"/>
      <c r="AE18" s="155"/>
      <c r="AF18" s="148">
        <f t="shared" si="0"/>
        <v>1</v>
      </c>
      <c r="AG18" s="149">
        <f t="shared" si="6"/>
        <v>3</v>
      </c>
      <c r="AH18" s="64">
        <f t="shared" si="7"/>
        <v>0</v>
      </c>
      <c r="AI18" s="65">
        <f t="shared" si="7"/>
        <v>1</v>
      </c>
      <c r="AJ18" s="82"/>
      <c r="AL18" s="161"/>
      <c r="AM18" s="161"/>
    </row>
    <row r="19" spans="1:39" ht="18" customHeight="1" thickTop="1" thickBot="1">
      <c r="A19" s="130"/>
      <c r="B19" s="10"/>
      <c r="C19" s="10"/>
      <c r="D19" s="233" t="s">
        <v>21</v>
      </c>
      <c r="E19" s="233"/>
      <c r="F19" s="10"/>
      <c r="G19" s="11"/>
      <c r="H19" s="30">
        <v>11</v>
      </c>
      <c r="I19" s="31" t="s">
        <v>34</v>
      </c>
      <c r="J19" s="234" t="str">
        <f>IF(C12="x",D14,D12)</f>
        <v>GOMORI Branislav</v>
      </c>
      <c r="K19" s="235"/>
      <c r="L19" s="235"/>
      <c r="M19" s="236"/>
      <c r="N19" s="32" t="s">
        <v>36</v>
      </c>
      <c r="O19" s="234" t="str">
        <f>IF(C20="x",D24,D20)</f>
        <v>MAGUŠIN Ľuboš</v>
      </c>
      <c r="P19" s="235"/>
      <c r="Q19" s="235"/>
      <c r="R19" s="235"/>
      <c r="S19" s="235"/>
      <c r="T19" s="235"/>
      <c r="U19" s="236"/>
      <c r="V19" s="16">
        <v>7</v>
      </c>
      <c r="W19" s="157">
        <v>11</v>
      </c>
      <c r="X19" s="158">
        <v>8</v>
      </c>
      <c r="Y19" s="17">
        <v>11</v>
      </c>
      <c r="Z19" s="15">
        <v>8</v>
      </c>
      <c r="AA19" s="157">
        <v>11</v>
      </c>
      <c r="AB19" s="158"/>
      <c r="AC19" s="17"/>
      <c r="AD19" s="15"/>
      <c r="AE19" s="157"/>
      <c r="AF19" s="139">
        <f t="shared" si="0"/>
        <v>0</v>
      </c>
      <c r="AG19" s="140">
        <f t="shared" si="6"/>
        <v>3</v>
      </c>
      <c r="AH19" s="60">
        <f t="shared" si="7"/>
        <v>0</v>
      </c>
      <c r="AI19" s="61">
        <f t="shared" si="7"/>
        <v>1</v>
      </c>
      <c r="AJ19" s="83"/>
      <c r="AL19" s="161"/>
      <c r="AM19" s="161"/>
    </row>
    <row r="20" spans="1:39" ht="18" customHeight="1" thickTop="1">
      <c r="A20" s="131" t="s">
        <v>36</v>
      </c>
      <c r="B20" s="45"/>
      <c r="C20" s="46"/>
      <c r="D20" s="237" t="s">
        <v>117</v>
      </c>
      <c r="E20" s="238"/>
      <c r="F20" s="146">
        <f>SUM(AI11+AI15+AI19)+IF(AJ11="wo",-1)+IF(AJ15="wo",-1)+IF(AJ19="wo",-1)+IF(B20="X",-AI15)+IF(C20="X",-AI19)</f>
        <v>3</v>
      </c>
      <c r="G20" s="146">
        <f>SUM(AH11+AH15+AH19)+IF(AJ11="wo",-1)+IF(AJ15="wo",-1)+IF(AJ19="wo",-1)+IF(C20="X",-AH15)+IF(D20="X",-AH19)</f>
        <v>0</v>
      </c>
      <c r="H20" s="40">
        <v>12</v>
      </c>
      <c r="I20" s="41" t="s">
        <v>35</v>
      </c>
      <c r="J20" s="227" t="str">
        <f>IF(C13="x",D14,D13)</f>
        <v>ROVNÝ Igor</v>
      </c>
      <c r="K20" s="228"/>
      <c r="L20" s="228"/>
      <c r="M20" s="229"/>
      <c r="N20" s="42" t="s">
        <v>37</v>
      </c>
      <c r="O20" s="227" t="str">
        <f>IF(C21="x",D24,D21)</f>
        <v>GUBOV Patrik</v>
      </c>
      <c r="P20" s="228"/>
      <c r="Q20" s="228"/>
      <c r="R20" s="228"/>
      <c r="S20" s="228"/>
      <c r="T20" s="228"/>
      <c r="U20" s="229"/>
      <c r="V20" s="24"/>
      <c r="W20" s="153"/>
      <c r="X20" s="154"/>
      <c r="Y20" s="26"/>
      <c r="Z20" s="25"/>
      <c r="AA20" s="153"/>
      <c r="AB20" s="154"/>
      <c r="AC20" s="26"/>
      <c r="AD20" s="25"/>
      <c r="AE20" s="153"/>
      <c r="AF20" s="133">
        <f t="shared" si="0"/>
        <v>0</v>
      </c>
      <c r="AG20" s="134">
        <f t="shared" si="6"/>
        <v>0</v>
      </c>
      <c r="AH20" s="74">
        <f t="shared" si="7"/>
        <v>0</v>
      </c>
      <c r="AI20" s="75">
        <f t="shared" si="7"/>
        <v>0</v>
      </c>
      <c r="AJ20" s="80"/>
      <c r="AL20" s="161"/>
      <c r="AM20" s="161"/>
    </row>
    <row r="21" spans="1:39" ht="18" customHeight="1">
      <c r="A21" s="132" t="s">
        <v>37</v>
      </c>
      <c r="B21" s="47"/>
      <c r="C21" s="48"/>
      <c r="D21" s="209" t="s">
        <v>116</v>
      </c>
      <c r="E21" s="210"/>
      <c r="F21" s="12">
        <f>SUM(AI12+AI16+AI20)+IF(AJ12="wo",-1)+IF(AJ16="wo",-1)+IF(AJ20="wo",-1)+IF(B21="X",-AI16)+IF(C21="X",-AI20)</f>
        <v>1</v>
      </c>
      <c r="G21" s="13">
        <f>SUM(AH12+AH16+AH20)+IF(AJ12="wo",-1)+IF(AJ16="wo",-1)+IF(AJ20="wo",-1)+IF(C21="X",-AH16)+IF(D21="X",-AH20)</f>
        <v>1</v>
      </c>
      <c r="H21" s="40">
        <v>13</v>
      </c>
      <c r="I21" s="41" t="s">
        <v>32</v>
      </c>
      <c r="J21" s="227" t="str">
        <f>IF(C10="x",D14,D10)</f>
        <v>HICÁR Ján ml</v>
      </c>
      <c r="K21" s="228"/>
      <c r="L21" s="228"/>
      <c r="M21" s="229"/>
      <c r="N21" s="42" t="s">
        <v>38</v>
      </c>
      <c r="O21" s="227" t="str">
        <f>IF(C22="x",D24,D22)</f>
        <v>KRIŠTOF Michal</v>
      </c>
      <c r="P21" s="228"/>
      <c r="Q21" s="228"/>
      <c r="R21" s="228"/>
      <c r="S21" s="228"/>
      <c r="T21" s="228"/>
      <c r="U21" s="229"/>
      <c r="V21" s="24"/>
      <c r="W21" s="153"/>
      <c r="X21" s="154"/>
      <c r="Y21" s="26"/>
      <c r="Z21" s="25"/>
      <c r="AA21" s="153"/>
      <c r="AB21" s="154"/>
      <c r="AC21" s="26"/>
      <c r="AD21" s="25"/>
      <c r="AE21" s="153"/>
      <c r="AF21" s="133">
        <f t="shared" si="0"/>
        <v>0</v>
      </c>
      <c r="AG21" s="134">
        <f t="shared" si="6"/>
        <v>0</v>
      </c>
      <c r="AH21" s="74">
        <f t="shared" si="7"/>
        <v>0</v>
      </c>
      <c r="AI21" s="75">
        <f t="shared" si="7"/>
        <v>0</v>
      </c>
      <c r="AJ21" s="80"/>
      <c r="AL21" s="161"/>
      <c r="AM21" s="161"/>
    </row>
    <row r="22" spans="1:39" ht="18" customHeight="1" thickBot="1">
      <c r="A22" s="132" t="s">
        <v>38</v>
      </c>
      <c r="B22" s="47"/>
      <c r="C22" s="48"/>
      <c r="D22" s="209" t="s">
        <v>118</v>
      </c>
      <c r="E22" s="210"/>
      <c r="F22" s="150">
        <f>SUM(AI13+AI17+AI21)+IF(AJ13="wo",-1)+IF(AJ17="wo",-1)+IF(AJ21="wo",-1)+IF(B22="X",-AI17)+IF(C22="X",-AI21)</f>
        <v>1</v>
      </c>
      <c r="G22" s="150">
        <f>SUM(AH13+AH17+AH21)+IF(AJ13="wo",-1)+IF(AJ17="wo",-1)+IF(AJ21="wo",-1)+IF(B22="X",-AH17)+IF(C22="X",-AH21)</f>
        <v>1</v>
      </c>
      <c r="H22" s="33">
        <v>14</v>
      </c>
      <c r="I22" s="34" t="s">
        <v>33</v>
      </c>
      <c r="J22" s="230" t="str">
        <f>IF(C11="x",D14,D11)</f>
        <v>HICÁR Ján st</v>
      </c>
      <c r="K22" s="231"/>
      <c r="L22" s="231"/>
      <c r="M22" s="232"/>
      <c r="N22" s="35" t="s">
        <v>39</v>
      </c>
      <c r="O22" s="230" t="str">
        <f>IF(C23="x",D24,D23)</f>
        <v>VLČKO Miroslav</v>
      </c>
      <c r="P22" s="231"/>
      <c r="Q22" s="231"/>
      <c r="R22" s="231"/>
      <c r="S22" s="231"/>
      <c r="T22" s="231"/>
      <c r="U22" s="232"/>
      <c r="V22" s="19"/>
      <c r="W22" s="155"/>
      <c r="X22" s="156"/>
      <c r="Y22" s="20"/>
      <c r="Z22" s="18"/>
      <c r="AA22" s="155"/>
      <c r="AB22" s="156"/>
      <c r="AC22" s="20"/>
      <c r="AD22" s="18"/>
      <c r="AE22" s="155"/>
      <c r="AF22" s="133">
        <f t="shared" si="0"/>
        <v>0</v>
      </c>
      <c r="AG22" s="134">
        <f t="shared" si="6"/>
        <v>0</v>
      </c>
      <c r="AH22" s="64">
        <f t="shared" si="7"/>
        <v>0</v>
      </c>
      <c r="AI22" s="65">
        <f t="shared" si="7"/>
        <v>0</v>
      </c>
      <c r="AJ22" s="81"/>
      <c r="AL22" s="161"/>
      <c r="AM22" s="161"/>
    </row>
    <row r="23" spans="1:39" ht="18" customHeight="1" thickTop="1">
      <c r="A23" s="132" t="s">
        <v>39</v>
      </c>
      <c r="B23" s="47"/>
      <c r="C23" s="48"/>
      <c r="D23" s="209" t="s">
        <v>115</v>
      </c>
      <c r="E23" s="210"/>
      <c r="F23" s="12">
        <f>SUM(AI14+AI18+AI22)+IF(AJ14="wo",-1)+IF(AJ18="wo",-1)+IF(AJ22="wo",-1)+IF(B23="X",-AI18)+IF(C23="X",-AI22)</f>
        <v>2</v>
      </c>
      <c r="G23" s="12">
        <f>SUM(AH14+AH18+AH22)+IF(AJ14="wo",-1)+IF(AJ18="wo",-1)+IF(AJ22="wo",-1)+IF(C23="X",-AH18)+IF(D23="X",-AH22)</f>
        <v>0</v>
      </c>
      <c r="H23" s="211" t="s">
        <v>41</v>
      </c>
      <c r="I23" s="213" t="s">
        <v>31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5"/>
      <c r="AL23" s="161"/>
      <c r="AM23" s="161"/>
    </row>
    <row r="24" spans="1:39" ht="18" customHeight="1">
      <c r="A24" s="338" t="s">
        <v>40</v>
      </c>
      <c r="B24" s="339"/>
      <c r="C24" s="339"/>
      <c r="D24" s="209"/>
      <c r="E24" s="210"/>
      <c r="F24" s="12">
        <f>IF(B20="X",+AI15)+IF(C20="X",+AI19)+IF(B21="X",+AI16)+IF(C21="X",+AI20)+IF(B22="X",+AI17)+IF(C22="X",+AI21)+IF(B23="X",+AI18)+IF(C23="X",+AI22)</f>
        <v>0</v>
      </c>
      <c r="G24" s="12">
        <f>IF(B20="X",+AH15)+IF(C20="X",+AH19)+IF(B21="X",+AH16)+IF(C21="X",+AH20)+IF(B22="X",+AH17)+IF(C22="X",+AH21)+IF(B23="X",+AH18)+IF(C23="X",+AH22)</f>
        <v>0</v>
      </c>
      <c r="H24" s="21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  <c r="AL24" s="161"/>
      <c r="AM24" s="161"/>
    </row>
    <row r="25" spans="1:39" ht="18" customHeight="1">
      <c r="A25" s="218" t="s">
        <v>22</v>
      </c>
      <c r="B25" s="219"/>
      <c r="C25" s="219"/>
      <c r="D25" s="209" t="s">
        <v>117</v>
      </c>
      <c r="E25" s="222"/>
      <c r="F25" s="223">
        <f>AI7</f>
        <v>1</v>
      </c>
      <c r="G25" s="225">
        <f>AH7</f>
        <v>0</v>
      </c>
      <c r="H25" s="212"/>
      <c r="I25" s="204" t="s">
        <v>16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6"/>
      <c r="AL25" s="161"/>
      <c r="AM25" s="161"/>
    </row>
    <row r="26" spans="1:39" ht="18" customHeight="1" thickBot="1">
      <c r="A26" s="220"/>
      <c r="B26" s="221"/>
      <c r="C26" s="221"/>
      <c r="D26" s="337" t="s">
        <v>118</v>
      </c>
      <c r="E26" s="240"/>
      <c r="F26" s="224"/>
      <c r="G26" s="226"/>
      <c r="H26" s="212"/>
      <c r="I26" s="204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</row>
    <row r="27" spans="1:39" ht="18" customHeight="1" thickTop="1">
      <c r="A27" s="194" t="s">
        <v>23</v>
      </c>
      <c r="B27" s="195"/>
      <c r="C27" s="195"/>
      <c r="D27" s="198" t="s">
        <v>116</v>
      </c>
      <c r="E27" s="199"/>
      <c r="F27" s="200">
        <f>AI9</f>
        <v>0</v>
      </c>
      <c r="G27" s="202">
        <f>AH9</f>
        <v>1</v>
      </c>
      <c r="H27" s="212"/>
      <c r="I27" s="204" t="s">
        <v>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6"/>
    </row>
    <row r="28" spans="1:39" ht="18" customHeight="1" thickBot="1">
      <c r="A28" s="196"/>
      <c r="B28" s="197"/>
      <c r="C28" s="197"/>
      <c r="D28" s="207" t="s">
        <v>115</v>
      </c>
      <c r="E28" s="208"/>
      <c r="F28" s="201"/>
      <c r="G28" s="203"/>
      <c r="H28" s="212"/>
      <c r="I28" s="204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6"/>
    </row>
    <row r="29" spans="1:39" ht="18" customHeight="1" thickTop="1">
      <c r="A29" s="341" t="s">
        <v>25</v>
      </c>
      <c r="B29" s="342"/>
      <c r="C29" s="342"/>
      <c r="D29" s="342"/>
      <c r="E29" s="129" t="s">
        <v>113</v>
      </c>
      <c r="F29" s="184" t="s">
        <v>44</v>
      </c>
      <c r="G29" s="184"/>
      <c r="H29" s="184"/>
      <c r="I29" s="184"/>
      <c r="J29" s="184"/>
      <c r="K29" s="184"/>
      <c r="L29" s="184"/>
      <c r="M29" s="184"/>
      <c r="N29" s="186" t="s">
        <v>45</v>
      </c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</row>
    <row r="30" spans="1:39" ht="14.1" customHeight="1">
      <c r="A30" s="340" t="s">
        <v>26</v>
      </c>
      <c r="B30" s="340"/>
      <c r="C30" s="340"/>
      <c r="D30" s="340"/>
      <c r="E30" s="128" t="s">
        <v>114</v>
      </c>
      <c r="F30" s="184"/>
      <c r="G30" s="184"/>
      <c r="H30" s="184"/>
      <c r="I30" s="184"/>
      <c r="J30" s="184"/>
      <c r="K30" s="184"/>
      <c r="L30" s="184"/>
      <c r="M30" s="184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9" ht="14.1" customHeight="1">
      <c r="A31" s="340" t="s">
        <v>71</v>
      </c>
      <c r="B31" s="340"/>
      <c r="C31" s="340"/>
      <c r="D31" s="340"/>
      <c r="E31" s="159">
        <v>0.625</v>
      </c>
      <c r="F31" s="185"/>
      <c r="G31" s="185"/>
      <c r="H31" s="185"/>
      <c r="I31" s="185"/>
      <c r="J31" s="185"/>
      <c r="K31" s="185"/>
      <c r="L31" s="185"/>
      <c r="M31" s="185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9" ht="14.1" customHeight="1">
      <c r="A32" s="340" t="s">
        <v>72</v>
      </c>
      <c r="B32" s="340"/>
      <c r="C32" s="340"/>
      <c r="D32" s="340"/>
      <c r="E32" s="145"/>
      <c r="F32" s="179" t="s">
        <v>6</v>
      </c>
      <c r="G32" s="179"/>
      <c r="H32" s="179"/>
      <c r="I32" s="179"/>
      <c r="J32" s="179"/>
      <c r="K32" s="179"/>
      <c r="L32" s="179"/>
      <c r="M32" s="179"/>
      <c r="N32" s="180" t="s">
        <v>6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81"/>
      <c r="Z32" s="180" t="s">
        <v>7</v>
      </c>
      <c r="AA32" s="179"/>
      <c r="AB32" s="179"/>
      <c r="AC32" s="179"/>
      <c r="AD32" s="179"/>
      <c r="AE32" s="179"/>
      <c r="AF32" s="179"/>
      <c r="AG32" s="179"/>
      <c r="AH32" s="179"/>
      <c r="AI32" s="179"/>
      <c r="AJ32" s="181"/>
    </row>
  </sheetData>
  <mergeCells count="153">
    <mergeCell ref="H5:I5"/>
    <mergeCell ref="J5:K5"/>
    <mergeCell ref="L5:M5"/>
    <mergeCell ref="G1:AB2"/>
    <mergeCell ref="AC2:AD2"/>
    <mergeCell ref="AE2:AF2"/>
    <mergeCell ref="AG2:AI2"/>
    <mergeCell ref="K3:AB3"/>
    <mergeCell ref="AC3:AD3"/>
    <mergeCell ref="AE3:AF3"/>
    <mergeCell ref="AG3:AI3"/>
    <mergeCell ref="I7:I8"/>
    <mergeCell ref="J7:M7"/>
    <mergeCell ref="N7:N8"/>
    <mergeCell ref="O7:U7"/>
    <mergeCell ref="AG5:AH5"/>
    <mergeCell ref="AL5:AM5"/>
    <mergeCell ref="A6:G6"/>
    <mergeCell ref="J6:M6"/>
    <mergeCell ref="O6:U6"/>
    <mergeCell ref="AF6:AG6"/>
    <mergeCell ref="AH6:AI6"/>
    <mergeCell ref="N5:P5"/>
    <mergeCell ref="Q5:R5"/>
    <mergeCell ref="S5:T5"/>
    <mergeCell ref="W5:X5"/>
    <mergeCell ref="Y5:AA5"/>
    <mergeCell ref="AB5:AF5"/>
    <mergeCell ref="AJ3:AJ6"/>
    <mergeCell ref="K4:AB4"/>
    <mergeCell ref="AC4:AD4"/>
    <mergeCell ref="AE4:AF4"/>
    <mergeCell ref="AG4:AI4"/>
    <mergeCell ref="A5:C5"/>
    <mergeCell ref="D5:G5"/>
    <mergeCell ref="AH7:AH8"/>
    <mergeCell ref="AI7:AI8"/>
    <mergeCell ref="AJ7:AJ8"/>
    <mergeCell ref="A8:A9"/>
    <mergeCell ref="B8:C9"/>
    <mergeCell ref="D8:E8"/>
    <mergeCell ref="F8:F9"/>
    <mergeCell ref="G8:G9"/>
    <mergeCell ref="J8:M8"/>
    <mergeCell ref="O8:U8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7:G7"/>
    <mergeCell ref="H7:H8"/>
    <mergeCell ref="AH9:AH10"/>
    <mergeCell ref="AI9:AI10"/>
    <mergeCell ref="AJ9:AJ10"/>
    <mergeCell ref="D10:E10"/>
    <mergeCell ref="J10:M10"/>
    <mergeCell ref="O10:U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D9:E9"/>
    <mergeCell ref="H9:H10"/>
    <mergeCell ref="I9:I10"/>
    <mergeCell ref="J9:M9"/>
    <mergeCell ref="N9:N10"/>
    <mergeCell ref="O9:U9"/>
    <mergeCell ref="D13:E13"/>
    <mergeCell ref="J13:M13"/>
    <mergeCell ref="O13:U13"/>
    <mergeCell ref="A14:C14"/>
    <mergeCell ref="D14:E14"/>
    <mergeCell ref="J14:M14"/>
    <mergeCell ref="O14:U14"/>
    <mergeCell ref="D11:E11"/>
    <mergeCell ref="J11:M11"/>
    <mergeCell ref="O11:U11"/>
    <mergeCell ref="D12:E12"/>
    <mergeCell ref="J12:M12"/>
    <mergeCell ref="O12:U12"/>
    <mergeCell ref="A15:C16"/>
    <mergeCell ref="D15:E15"/>
    <mergeCell ref="F15:F16"/>
    <mergeCell ref="G15:G16"/>
    <mergeCell ref="J15:M15"/>
    <mergeCell ref="O15:U15"/>
    <mergeCell ref="D16:E16"/>
    <mergeCell ref="J16:M16"/>
    <mergeCell ref="O16:U16"/>
    <mergeCell ref="A17:C18"/>
    <mergeCell ref="D17:E17"/>
    <mergeCell ref="F17:F18"/>
    <mergeCell ref="G17:G18"/>
    <mergeCell ref="J17:M17"/>
    <mergeCell ref="O17:U17"/>
    <mergeCell ref="D18:E18"/>
    <mergeCell ref="J18:M18"/>
    <mergeCell ref="O18:U18"/>
    <mergeCell ref="D21:E21"/>
    <mergeCell ref="J21:M21"/>
    <mergeCell ref="O21:U21"/>
    <mergeCell ref="D22:E22"/>
    <mergeCell ref="J22:M22"/>
    <mergeCell ref="O22:U22"/>
    <mergeCell ref="D19:E19"/>
    <mergeCell ref="J19:M19"/>
    <mergeCell ref="O19:U19"/>
    <mergeCell ref="D20:E20"/>
    <mergeCell ref="J20:M20"/>
    <mergeCell ref="O20:U20"/>
    <mergeCell ref="D26:E26"/>
    <mergeCell ref="A27:C28"/>
    <mergeCell ref="D27:E27"/>
    <mergeCell ref="F27:F28"/>
    <mergeCell ref="G27:G28"/>
    <mergeCell ref="I27:AJ28"/>
    <mergeCell ref="D28:E28"/>
    <mergeCell ref="D23:E23"/>
    <mergeCell ref="H23:H28"/>
    <mergeCell ref="I23:AJ24"/>
    <mergeCell ref="A24:C24"/>
    <mergeCell ref="D24:E24"/>
    <mergeCell ref="A25:C26"/>
    <mergeCell ref="D25:E25"/>
    <mergeCell ref="F25:F26"/>
    <mergeCell ref="G25:G26"/>
    <mergeCell ref="I25:AJ26"/>
    <mergeCell ref="A32:D32"/>
    <mergeCell ref="F32:M32"/>
    <mergeCell ref="N32:Y32"/>
    <mergeCell ref="Z32:AJ32"/>
    <mergeCell ref="A29:D29"/>
    <mergeCell ref="F29:M31"/>
    <mergeCell ref="N29:Y31"/>
    <mergeCell ref="Z29:AJ31"/>
    <mergeCell ref="A30:D30"/>
    <mergeCell ref="A31:D31"/>
  </mergeCells>
  <dataValidations count="1">
    <dataValidation type="list" allowBlank="1" showInputMessage="1" showErrorMessage="1" sqref="K3:AB3 K4:AB4">
      <formula1>AB</formula1>
    </dataValidation>
  </dataValidations>
  <printOptions horizontalCentered="1" verticalCentered="1"/>
  <pageMargins left="0.19685039370078741" right="0.11811023622047245" top="0.35433070866141736" bottom="0.35433070866141736" header="0.31496062992125984" footer="0.31496062992125984"/>
  <pageSetup paperSize="9" scale="98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3"/>
  <sheetViews>
    <sheetView tabSelected="1" workbookViewId="0">
      <selection sqref="A1:N8"/>
    </sheetView>
  </sheetViews>
  <sheetFormatPr defaultRowHeight="14.25"/>
  <cols>
    <col min="1" max="1" width="4.7109375" style="87" customWidth="1"/>
    <col min="2" max="2" width="42.7109375" style="87" customWidth="1"/>
    <col min="3" max="7" width="6.7109375" style="87" customWidth="1"/>
    <col min="8" max="9" width="4.85546875" style="87" customWidth="1"/>
    <col min="10" max="11" width="5.5703125" style="87" customWidth="1"/>
    <col min="12" max="13" width="5.7109375" style="87" customWidth="1"/>
    <col min="14" max="14" width="4.85546875" style="87" customWidth="1"/>
    <col min="15" max="15" width="1.85546875" style="87" customWidth="1"/>
    <col min="16" max="16384" width="9.140625" style="87"/>
  </cols>
  <sheetData>
    <row r="1" spans="1:18" ht="24" customHeight="1">
      <c r="A1" s="177" t="s">
        <v>88</v>
      </c>
    </row>
    <row r="2" spans="1:18" ht="69.75" customHeight="1">
      <c r="A2" s="162" t="s">
        <v>83</v>
      </c>
      <c r="B2" s="163"/>
      <c r="C2" s="164" t="s">
        <v>84</v>
      </c>
      <c r="D2" s="165" t="s">
        <v>85</v>
      </c>
      <c r="E2" s="165" t="s">
        <v>86</v>
      </c>
      <c r="F2" s="165" t="s">
        <v>18</v>
      </c>
      <c r="G2" s="165" t="s">
        <v>89</v>
      </c>
      <c r="H2" s="360" t="s">
        <v>5</v>
      </c>
      <c r="I2" s="361"/>
      <c r="J2" s="350" t="s">
        <v>122</v>
      </c>
      <c r="K2" s="351"/>
      <c r="L2" s="350" t="s">
        <v>121</v>
      </c>
      <c r="M2" s="351"/>
      <c r="N2" s="165" t="s">
        <v>5</v>
      </c>
      <c r="O2" s="166"/>
      <c r="P2" s="166" t="s">
        <v>125</v>
      </c>
      <c r="Q2" s="363" t="s">
        <v>123</v>
      </c>
      <c r="R2" s="363" t="s">
        <v>124</v>
      </c>
    </row>
    <row r="3" spans="1:18" ht="24.75" customHeight="1">
      <c r="A3" s="176">
        <v>1</v>
      </c>
      <c r="B3" s="168" t="s">
        <v>91</v>
      </c>
      <c r="C3" s="169">
        <v>3</v>
      </c>
      <c r="D3" s="169">
        <v>2</v>
      </c>
      <c r="E3" s="169">
        <v>1</v>
      </c>
      <c r="F3" s="169">
        <v>0</v>
      </c>
      <c r="G3" s="169">
        <v>0</v>
      </c>
      <c r="H3" s="362">
        <v>24</v>
      </c>
      <c r="I3" s="174">
        <v>13</v>
      </c>
      <c r="J3" s="362">
        <v>79</v>
      </c>
      <c r="K3" s="174">
        <v>58</v>
      </c>
      <c r="L3" s="167">
        <f>SUM(454+407+411)</f>
        <v>1272</v>
      </c>
      <c r="M3" s="175">
        <f>SUM(395+435+360)</f>
        <v>1190</v>
      </c>
      <c r="N3" s="169">
        <f>D3*3+E3*2+F3*1</f>
        <v>8</v>
      </c>
      <c r="P3" s="170">
        <f>H3-I3</f>
        <v>11</v>
      </c>
      <c r="Q3" s="170">
        <f>J3-K3</f>
        <v>21</v>
      </c>
      <c r="R3" s="170">
        <f>L3-M3</f>
        <v>82</v>
      </c>
    </row>
    <row r="4" spans="1:18" ht="24.75" customHeight="1">
      <c r="A4" s="176">
        <f>A3+1</f>
        <v>2</v>
      </c>
      <c r="B4" s="168" t="s">
        <v>92</v>
      </c>
      <c r="C4" s="169">
        <v>3</v>
      </c>
      <c r="D4" s="169">
        <v>1</v>
      </c>
      <c r="E4" s="169">
        <v>1</v>
      </c>
      <c r="F4" s="169">
        <v>1</v>
      </c>
      <c r="G4" s="169">
        <v>0</v>
      </c>
      <c r="H4" s="362">
        <v>19</v>
      </c>
      <c r="I4" s="174">
        <v>16</v>
      </c>
      <c r="J4" s="362">
        <v>66</v>
      </c>
      <c r="K4" s="174">
        <v>55</v>
      </c>
      <c r="L4" s="167">
        <f>SUM(345+435+400)</f>
        <v>1180</v>
      </c>
      <c r="M4" s="175">
        <f>SUM(275+407+439)</f>
        <v>1121</v>
      </c>
      <c r="N4" s="169">
        <f>D4*3+E4*2+F4*1</f>
        <v>6</v>
      </c>
      <c r="P4" s="170">
        <f>H4-I4</f>
        <v>3</v>
      </c>
      <c r="Q4" s="170">
        <f>J4-K4</f>
        <v>11</v>
      </c>
      <c r="R4" s="170">
        <f>L4-M4</f>
        <v>59</v>
      </c>
    </row>
    <row r="5" spans="1:18" ht="24.75" customHeight="1">
      <c r="A5" s="176">
        <f t="shared" ref="A5:A6" si="0">A4+1</f>
        <v>3</v>
      </c>
      <c r="B5" s="168" t="s">
        <v>90</v>
      </c>
      <c r="C5" s="169">
        <v>3</v>
      </c>
      <c r="D5" s="169">
        <v>1</v>
      </c>
      <c r="E5" s="169">
        <v>0</v>
      </c>
      <c r="F5" s="169">
        <v>2</v>
      </c>
      <c r="G5" s="169">
        <v>0</v>
      </c>
      <c r="H5" s="362">
        <v>12</v>
      </c>
      <c r="I5" s="174">
        <v>22</v>
      </c>
      <c r="J5" s="362">
        <v>51</v>
      </c>
      <c r="K5" s="174">
        <v>77</v>
      </c>
      <c r="L5" s="167">
        <f>SUM(275+492+360)</f>
        <v>1127</v>
      </c>
      <c r="M5" s="175">
        <f>SUM(345+466+411)</f>
        <v>1222</v>
      </c>
      <c r="N5" s="169">
        <f>D5*3+E5*2+F5*1</f>
        <v>5</v>
      </c>
      <c r="P5" s="170">
        <f>H5-I5</f>
        <v>-10</v>
      </c>
      <c r="Q5" s="170">
        <f>J5-K5</f>
        <v>-26</v>
      </c>
      <c r="R5" s="170">
        <f>L5-M5</f>
        <v>-95</v>
      </c>
    </row>
    <row r="6" spans="1:18" ht="24.75" customHeight="1">
      <c r="A6" s="176">
        <f t="shared" si="0"/>
        <v>4</v>
      </c>
      <c r="B6" s="168" t="s">
        <v>93</v>
      </c>
      <c r="C6" s="169">
        <v>3</v>
      </c>
      <c r="D6" s="169">
        <v>1</v>
      </c>
      <c r="E6" s="169">
        <v>0</v>
      </c>
      <c r="F6" s="169">
        <v>2</v>
      </c>
      <c r="G6" s="169">
        <v>0</v>
      </c>
      <c r="H6" s="362">
        <v>17</v>
      </c>
      <c r="I6" s="174">
        <v>20</v>
      </c>
      <c r="J6" s="362">
        <v>67</v>
      </c>
      <c r="K6" s="174">
        <v>76</v>
      </c>
      <c r="L6" s="167">
        <f>SUM(368+466+439)</f>
        <v>1273</v>
      </c>
      <c r="M6" s="175">
        <f>SUM(420+492+400)</f>
        <v>1312</v>
      </c>
      <c r="N6" s="169">
        <f>D6*3+E6*2+F6*1</f>
        <v>5</v>
      </c>
      <c r="P6" s="170">
        <f>H6-I6</f>
        <v>-3</v>
      </c>
      <c r="Q6" s="170">
        <f>J6-K6</f>
        <v>-9</v>
      </c>
      <c r="R6" s="170">
        <f>L6-M6</f>
        <v>-39</v>
      </c>
    </row>
    <row r="7" spans="1:18">
      <c r="A7" s="171"/>
      <c r="B7" s="93" t="s">
        <v>129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93"/>
    </row>
    <row r="8" spans="1:18">
      <c r="A8" s="171"/>
      <c r="B8" s="93"/>
      <c r="C8" s="172"/>
      <c r="D8" s="172"/>
      <c r="E8" s="172"/>
      <c r="F8" s="172"/>
      <c r="G8" s="172"/>
      <c r="H8" s="172"/>
      <c r="I8" s="172"/>
      <c r="L8" s="172"/>
      <c r="M8" s="172"/>
      <c r="N8" s="172"/>
      <c r="O8" s="93"/>
    </row>
    <row r="9" spans="1:18">
      <c r="A9" s="171"/>
      <c r="B9" s="93"/>
      <c r="C9" s="172"/>
      <c r="D9" s="172"/>
      <c r="E9" s="172"/>
      <c r="F9" s="172"/>
      <c r="G9" s="172"/>
      <c r="H9" s="172"/>
      <c r="I9" s="172"/>
      <c r="L9" s="172"/>
      <c r="M9" s="172"/>
      <c r="N9" s="93"/>
    </row>
    <row r="10" spans="1:18">
      <c r="A10" s="171"/>
      <c r="B10" s="93"/>
      <c r="C10" s="172"/>
      <c r="D10" s="172"/>
      <c r="E10" s="172"/>
      <c r="F10" s="172"/>
      <c r="G10" s="172"/>
      <c r="H10" s="172"/>
      <c r="I10" s="172"/>
      <c r="L10" s="172"/>
      <c r="M10" s="172"/>
      <c r="N10" s="93"/>
    </row>
    <row r="11" spans="1:18" ht="14.25" customHeight="1">
      <c r="A11" s="171"/>
      <c r="B11" s="93"/>
      <c r="C11" s="172"/>
      <c r="D11" s="172"/>
      <c r="E11" s="172"/>
      <c r="F11" s="172"/>
      <c r="G11" s="172"/>
      <c r="H11" s="172"/>
      <c r="I11" s="172"/>
      <c r="L11" s="172"/>
      <c r="M11" s="172"/>
      <c r="N11" s="173"/>
    </row>
    <row r="12" spans="1:18" ht="29.25" customHeight="1">
      <c r="A12" s="348" t="s">
        <v>87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</row>
    <row r="13" spans="1:18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</sheetData>
  <sortState ref="B5:R6">
    <sortCondition descending="1" ref="N5:N6"/>
    <sortCondition ref="P5:P6"/>
    <sortCondition descending="1" ref="Q5:Q6"/>
  </sortState>
  <mergeCells count="4">
    <mergeCell ref="A12:N12"/>
    <mergeCell ref="J2:K2"/>
    <mergeCell ref="L2:M2"/>
    <mergeCell ref="H2:I2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V54"/>
  <sheetViews>
    <sheetView workbookViewId="0">
      <selection activeCell="A23" sqref="A23"/>
    </sheetView>
  </sheetViews>
  <sheetFormatPr defaultRowHeight="14.1" customHeight="1"/>
  <cols>
    <col min="1" max="32" width="8.7109375" style="115" customWidth="1"/>
    <col min="33" max="102" width="8.7109375" style="87" customWidth="1"/>
    <col min="103" max="16384" width="9.140625" style="87"/>
  </cols>
  <sheetData>
    <row r="1" spans="1:256" ht="14.25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spans="1:256" ht="15">
      <c r="A2" s="85"/>
      <c r="B2" s="86"/>
      <c r="C2" s="87"/>
      <c r="D2" s="86"/>
      <c r="E2" s="86"/>
      <c r="F2" s="86"/>
      <c r="G2" s="86"/>
      <c r="H2" s="86"/>
      <c r="I2" s="86"/>
      <c r="J2" s="86"/>
      <c r="K2" s="86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6"/>
      <c r="Z2" s="86"/>
      <c r="AA2" s="86"/>
      <c r="AB2" s="87"/>
      <c r="AC2" s="87"/>
      <c r="AD2" s="87"/>
      <c r="AE2" s="87"/>
      <c r="AF2" s="87"/>
    </row>
    <row r="3" spans="1:256" ht="15">
      <c r="A3" s="87"/>
      <c r="B3" s="87"/>
      <c r="C3" s="88" t="s">
        <v>49</v>
      </c>
      <c r="D3" s="87"/>
      <c r="E3" s="87"/>
      <c r="F3" s="87"/>
      <c r="G3" s="89"/>
      <c r="H3" s="87"/>
      <c r="I3" s="87"/>
      <c r="J3" s="87"/>
      <c r="K3" s="87"/>
      <c r="L3" s="87"/>
      <c r="M3" s="90"/>
      <c r="N3" s="90"/>
      <c r="O3" s="90"/>
      <c r="P3" s="91"/>
      <c r="Q3" s="91"/>
      <c r="R3" s="91"/>
      <c r="S3" s="91"/>
      <c r="T3" s="91"/>
      <c r="U3" s="91"/>
      <c r="V3" s="91"/>
      <c r="W3" s="91"/>
      <c r="X3" s="90"/>
      <c r="Y3" s="87"/>
      <c r="Z3" s="87"/>
      <c r="AA3" s="87"/>
      <c r="AB3" s="87"/>
      <c r="AC3" s="87"/>
      <c r="AD3" s="87"/>
      <c r="AE3" s="87"/>
      <c r="AF3" s="87"/>
    </row>
    <row r="4" spans="1:256" ht="14.25">
      <c r="A4" s="92" t="s">
        <v>50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</row>
    <row r="5" spans="1:256" ht="14.25">
      <c r="A5" s="93" t="s">
        <v>51</v>
      </c>
      <c r="B5" s="94"/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4"/>
      <c r="AC5" s="94"/>
      <c r="AD5" s="94"/>
      <c r="AE5" s="94"/>
      <c r="AF5" s="94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pans="1:256" ht="15">
      <c r="A6" s="93" t="s">
        <v>52</v>
      </c>
      <c r="B6" s="94"/>
      <c r="C6" s="96"/>
      <c r="D6" s="97"/>
      <c r="E6" s="97"/>
      <c r="F6" s="97"/>
      <c r="G6" s="98"/>
      <c r="H6" s="99"/>
      <c r="I6" s="99"/>
      <c r="J6" s="99"/>
      <c r="K6" s="99"/>
      <c r="L6" s="99"/>
      <c r="M6" s="100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94"/>
      <c r="AC6" s="94"/>
      <c r="AD6" s="94"/>
      <c r="AE6" s="94"/>
      <c r="AF6" s="94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pans="1:256" ht="14.25">
      <c r="A7" s="93" t="s">
        <v>53</v>
      </c>
      <c r="B7" s="94"/>
      <c r="C7" s="94"/>
      <c r="D7" s="95"/>
      <c r="E7" s="95"/>
      <c r="F7" s="95"/>
      <c r="G7" s="95"/>
      <c r="H7" s="95"/>
      <c r="I7" s="95"/>
      <c r="J7" s="95"/>
      <c r="K7" s="95"/>
      <c r="L7" s="103"/>
      <c r="M7" s="103"/>
      <c r="N7" s="103"/>
      <c r="O7" s="103"/>
      <c r="P7" s="103"/>
      <c r="Q7" s="103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94"/>
      <c r="AC7" s="94"/>
      <c r="AD7" s="94"/>
      <c r="AE7" s="94"/>
      <c r="AF7" s="94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pans="1:256" ht="14.25">
      <c r="A8" s="93" t="s">
        <v>54</v>
      </c>
      <c r="B8" s="94"/>
      <c r="C8" s="94"/>
      <c r="D8" s="95"/>
      <c r="E8" s="95"/>
      <c r="F8" s="95"/>
      <c r="G8" s="95"/>
      <c r="H8" s="95"/>
      <c r="I8" s="95"/>
      <c r="J8" s="95"/>
      <c r="K8" s="95"/>
      <c r="L8" s="103"/>
      <c r="M8" s="103"/>
      <c r="N8" s="103"/>
      <c r="O8" s="103"/>
      <c r="P8" s="103"/>
      <c r="Q8" s="103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94"/>
      <c r="AC8" s="94"/>
      <c r="AD8" s="94"/>
      <c r="AE8" s="94"/>
      <c r="AF8" s="94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pans="1:256" ht="14.25">
      <c r="A9" s="94" t="s">
        <v>55</v>
      </c>
      <c r="B9" s="96"/>
      <c r="C9" s="96"/>
      <c r="D9" s="99"/>
      <c r="E9" s="99"/>
      <c r="F9" s="99"/>
      <c r="G9" s="99"/>
      <c r="H9" s="99"/>
      <c r="I9" s="99"/>
      <c r="J9" s="99"/>
      <c r="K9" s="99"/>
      <c r="L9" s="99"/>
      <c r="M9" s="105"/>
      <c r="N9" s="105"/>
      <c r="O9" s="105"/>
      <c r="P9" s="105"/>
      <c r="Q9" s="105"/>
      <c r="R9" s="104"/>
      <c r="S9" s="104"/>
      <c r="T9" s="104"/>
      <c r="U9" s="104"/>
      <c r="V9" s="104"/>
      <c r="W9" s="104"/>
      <c r="X9" s="91"/>
      <c r="Y9" s="91"/>
      <c r="Z9" s="91"/>
      <c r="AA9" s="91"/>
      <c r="AB9" s="96"/>
      <c r="AC9" s="96"/>
      <c r="AD9" s="96"/>
      <c r="AE9" s="96"/>
      <c r="AF9" s="9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</row>
    <row r="10" spans="1:256" ht="14.25">
      <c r="A10" s="94" t="s">
        <v>56</v>
      </c>
      <c r="B10" s="96"/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105"/>
      <c r="N10" s="105"/>
      <c r="O10" s="105"/>
      <c r="P10" s="105"/>
      <c r="Q10" s="105"/>
      <c r="R10" s="104"/>
      <c r="S10" s="104"/>
      <c r="T10" s="104"/>
      <c r="U10" s="104"/>
      <c r="V10" s="104"/>
      <c r="W10" s="104"/>
      <c r="X10" s="91"/>
      <c r="Y10" s="91"/>
      <c r="Z10" s="91"/>
      <c r="AA10" s="91"/>
      <c r="AB10" s="96"/>
      <c r="AC10" s="96"/>
      <c r="AD10" s="96"/>
      <c r="AE10" s="96"/>
      <c r="AF10" s="9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</row>
    <row r="11" spans="1:256" ht="15">
      <c r="A11" s="107" t="s">
        <v>57</v>
      </c>
      <c r="B11" s="96"/>
      <c r="C11" s="96"/>
      <c r="D11" s="107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  <c r="IT11" s="106"/>
      <c r="IU11" s="106"/>
      <c r="IV11" s="106"/>
    </row>
    <row r="12" spans="1:256" ht="15">
      <c r="A12" s="96"/>
      <c r="B12" s="96"/>
      <c r="C12" s="96"/>
      <c r="D12" s="99"/>
      <c r="E12" s="99"/>
      <c r="F12" s="99"/>
      <c r="G12" s="99"/>
      <c r="H12" s="99"/>
      <c r="I12" s="108" t="s">
        <v>58</v>
      </c>
      <c r="J12" s="108"/>
      <c r="K12" s="108"/>
      <c r="L12" s="109"/>
      <c r="M12" s="102"/>
      <c r="N12" s="102"/>
      <c r="O12" s="102"/>
      <c r="P12" s="102"/>
      <c r="Q12" s="102"/>
      <c r="R12" s="102"/>
      <c r="S12" s="99"/>
      <c r="T12" s="99"/>
      <c r="U12" s="99"/>
      <c r="V12" s="99"/>
      <c r="W12" s="99"/>
      <c r="X12" s="99"/>
      <c r="Y12" s="99"/>
      <c r="Z12" s="99"/>
      <c r="AA12" s="99"/>
      <c r="AB12" s="96"/>
      <c r="AC12" s="96"/>
      <c r="AD12" s="96"/>
      <c r="AE12" s="96"/>
      <c r="AF12" s="9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</row>
    <row r="13" spans="1:256" ht="15">
      <c r="A13" s="102"/>
      <c r="B13" s="104"/>
      <c r="C13" s="104"/>
      <c r="D13" s="104"/>
      <c r="E13" s="104"/>
      <c r="F13" s="104"/>
      <c r="G13" s="104"/>
      <c r="H13" s="104"/>
      <c r="I13" s="110" t="s">
        <v>0</v>
      </c>
      <c r="J13" s="110" t="s">
        <v>1</v>
      </c>
      <c r="K13" s="111" t="s">
        <v>2</v>
      </c>
      <c r="L13" s="96"/>
      <c r="M13" s="104"/>
      <c r="N13" s="104"/>
      <c r="O13" s="96"/>
      <c r="P13" s="1"/>
      <c r="Q13" s="1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96"/>
      <c r="AC13" s="96"/>
      <c r="AD13" s="96"/>
      <c r="AE13" s="96"/>
      <c r="AF13" s="9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</row>
    <row r="14" spans="1:256" ht="14.25">
      <c r="A14" s="96"/>
      <c r="B14" s="91"/>
      <c r="C14" s="96"/>
      <c r="D14" s="96"/>
      <c r="E14" s="96"/>
      <c r="F14" s="91"/>
      <c r="G14" s="96"/>
      <c r="H14" s="96"/>
      <c r="I14" s="112"/>
      <c r="J14" s="112"/>
      <c r="K14" s="112"/>
      <c r="L14" s="104"/>
      <c r="M14" s="104"/>
      <c r="N14" s="104"/>
      <c r="O14" s="91"/>
      <c r="P14" s="91"/>
      <c r="Q14" s="91"/>
      <c r="R14" s="91"/>
      <c r="S14" s="104"/>
      <c r="T14" s="104"/>
      <c r="U14" s="104"/>
      <c r="V14" s="104"/>
      <c r="W14" s="104"/>
      <c r="X14" s="104"/>
      <c r="Y14" s="104"/>
      <c r="Z14" s="104"/>
      <c r="AA14" s="104"/>
      <c r="AB14" s="96"/>
      <c r="AC14" s="96"/>
      <c r="AD14" s="96"/>
      <c r="AE14" s="96"/>
      <c r="AF14" s="9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  <c r="IT14" s="106"/>
      <c r="IU14" s="106"/>
      <c r="IV14" s="106"/>
    </row>
    <row r="15" spans="1:256" ht="14.25">
      <c r="A15" s="91"/>
      <c r="B15" s="91"/>
      <c r="C15" s="103"/>
      <c r="D15" s="103"/>
      <c r="E15" s="103"/>
      <c r="F15" s="91"/>
      <c r="G15" s="103"/>
      <c r="H15" s="103"/>
      <c r="I15" s="112"/>
      <c r="J15" s="112"/>
      <c r="K15" s="112"/>
      <c r="L15" s="104"/>
      <c r="M15" s="104"/>
      <c r="N15" s="104"/>
      <c r="O15" s="91"/>
      <c r="P15" s="91"/>
      <c r="Q15" s="91"/>
      <c r="R15" s="91"/>
      <c r="S15" s="113"/>
      <c r="T15" s="113"/>
      <c r="U15" s="113"/>
      <c r="V15" s="113"/>
      <c r="W15" s="113"/>
      <c r="X15" s="91"/>
      <c r="Y15" s="91"/>
      <c r="Z15" s="91"/>
      <c r="AA15" s="91"/>
      <c r="AB15" s="96"/>
      <c r="AC15" s="96"/>
      <c r="AD15" s="96"/>
      <c r="AE15" s="96"/>
      <c r="AF15" s="9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  <c r="IT15" s="106"/>
      <c r="IU15" s="106"/>
      <c r="IV15" s="106"/>
    </row>
    <row r="16" spans="1:256" ht="14.25">
      <c r="A16" s="92" t="s">
        <v>59</v>
      </c>
      <c r="B16" s="91"/>
      <c r="C16" s="103"/>
      <c r="D16" s="103"/>
      <c r="E16" s="103"/>
      <c r="F16" s="91"/>
      <c r="G16" s="103"/>
      <c r="H16" s="103"/>
      <c r="I16" s="10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91"/>
      <c r="Y16" s="91"/>
      <c r="Z16" s="91"/>
      <c r="AA16" s="91"/>
      <c r="AB16" s="96"/>
      <c r="AC16" s="96"/>
      <c r="AD16" s="96"/>
      <c r="AE16" s="96"/>
      <c r="AF16" s="9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</row>
    <row r="17" spans="1:256" ht="14.25">
      <c r="A17" s="96" t="s">
        <v>60</v>
      </c>
      <c r="B17" s="113"/>
      <c r="C17" s="103"/>
      <c r="D17" s="113"/>
      <c r="E17" s="99"/>
      <c r="F17" s="113"/>
      <c r="G17" s="103"/>
      <c r="H17" s="99"/>
      <c r="I17" s="99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91"/>
      <c r="Y17" s="91"/>
      <c r="Z17" s="91"/>
      <c r="AA17" s="91"/>
      <c r="AB17" s="96"/>
      <c r="AC17" s="96"/>
      <c r="AD17" s="96"/>
      <c r="AE17" s="96"/>
      <c r="AF17" s="9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</row>
    <row r="18" spans="1:256" ht="14.25">
      <c r="A18" s="92" t="s">
        <v>61</v>
      </c>
      <c r="B18" s="91"/>
      <c r="C18" s="103"/>
      <c r="D18" s="113"/>
      <c r="E18" s="99"/>
      <c r="F18" s="91"/>
      <c r="G18" s="103"/>
      <c r="H18" s="99"/>
      <c r="I18" s="99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91"/>
      <c r="Y18" s="91"/>
      <c r="Z18" s="91"/>
      <c r="AA18" s="91"/>
      <c r="AB18" s="96"/>
      <c r="AC18" s="96"/>
      <c r="AD18" s="96"/>
      <c r="AE18" s="96"/>
      <c r="AF18" s="9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</row>
    <row r="19" spans="1:256" ht="14.25">
      <c r="A19" s="92" t="s">
        <v>79</v>
      </c>
      <c r="B19" s="91"/>
      <c r="C19" s="103"/>
      <c r="D19" s="113"/>
      <c r="E19" s="99"/>
      <c r="F19" s="91"/>
      <c r="G19" s="103"/>
      <c r="H19" s="99"/>
      <c r="I19" s="99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91"/>
      <c r="Y19" s="91"/>
      <c r="Z19" s="91"/>
      <c r="AA19" s="91"/>
      <c r="AB19" s="96"/>
      <c r="AC19" s="96"/>
      <c r="AD19" s="96"/>
      <c r="AE19" s="96"/>
      <c r="AF19" s="9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</row>
    <row r="20" spans="1:256" ht="14.25">
      <c r="A20" s="92" t="s">
        <v>62</v>
      </c>
      <c r="B20" s="91"/>
      <c r="C20" s="103"/>
      <c r="D20" s="113"/>
      <c r="E20" s="99"/>
      <c r="F20" s="91"/>
      <c r="G20" s="103"/>
      <c r="H20" s="99"/>
      <c r="I20" s="99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91"/>
      <c r="Y20" s="91"/>
      <c r="Z20" s="91"/>
      <c r="AA20" s="91"/>
      <c r="AB20" s="96"/>
      <c r="AC20" s="96"/>
      <c r="AD20" s="96"/>
      <c r="AE20" s="96"/>
      <c r="AF20" s="9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</row>
    <row r="21" spans="1:256" ht="14.25">
      <c r="A21" s="92" t="s">
        <v>80</v>
      </c>
      <c r="B21" s="91"/>
      <c r="C21" s="92"/>
      <c r="D21" s="91"/>
      <c r="E21" s="96"/>
      <c r="F21" s="91"/>
      <c r="G21" s="92"/>
      <c r="H21" s="96"/>
      <c r="I21" s="96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91"/>
      <c r="Y21" s="91"/>
      <c r="Z21" s="91"/>
      <c r="AA21" s="91"/>
      <c r="AB21" s="96"/>
      <c r="AC21" s="96"/>
      <c r="AD21" s="96"/>
      <c r="AE21" s="96"/>
      <c r="AF21" s="9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</row>
    <row r="22" spans="1:256" ht="14.25">
      <c r="A22" s="92" t="s">
        <v>81</v>
      </c>
      <c r="B22" s="91"/>
      <c r="C22" s="92"/>
      <c r="D22" s="91"/>
      <c r="E22" s="96"/>
      <c r="F22" s="91"/>
      <c r="G22" s="92"/>
      <c r="H22" s="96"/>
      <c r="I22" s="96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91"/>
      <c r="Y22" s="91"/>
      <c r="Z22" s="91"/>
      <c r="AA22" s="91"/>
      <c r="AB22" s="96"/>
      <c r="AC22" s="96"/>
      <c r="AD22" s="96"/>
      <c r="AE22" s="96"/>
      <c r="AF22" s="9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  <c r="IT22" s="106"/>
      <c r="IU22" s="106"/>
      <c r="IV22" s="106"/>
    </row>
    <row r="23" spans="1:256" ht="14.25">
      <c r="A23" s="92" t="s">
        <v>63</v>
      </c>
      <c r="B23" s="91"/>
      <c r="C23" s="92"/>
      <c r="D23" s="91"/>
      <c r="E23" s="96"/>
      <c r="F23" s="91"/>
      <c r="G23" s="92"/>
      <c r="H23" s="96"/>
      <c r="I23" s="96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91"/>
      <c r="Y23" s="91"/>
      <c r="Z23" s="91"/>
      <c r="AA23" s="91"/>
      <c r="AB23" s="96"/>
      <c r="AC23" s="96"/>
      <c r="AD23" s="96"/>
      <c r="AE23" s="96"/>
      <c r="AF23" s="9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  <c r="IT23" s="106"/>
      <c r="IU23" s="106"/>
      <c r="IV23" s="106"/>
    </row>
    <row r="24" spans="1:256" ht="14.25">
      <c r="A24" s="106"/>
      <c r="B24" s="91"/>
      <c r="C24" s="92"/>
      <c r="D24" s="91"/>
      <c r="E24" s="96"/>
      <c r="F24" s="91"/>
      <c r="G24" s="92"/>
      <c r="H24" s="96"/>
      <c r="I24" s="96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91"/>
      <c r="Y24" s="91"/>
      <c r="Z24" s="91"/>
      <c r="AA24" s="91"/>
      <c r="AB24" s="96"/>
      <c r="AC24" s="96"/>
      <c r="AD24" s="96"/>
      <c r="AE24" s="96"/>
      <c r="AF24" s="9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</row>
    <row r="25" spans="1:256" ht="14.25">
      <c r="A25" s="92"/>
      <c r="B25" s="91"/>
      <c r="C25" s="92"/>
      <c r="D25" s="91"/>
      <c r="E25" s="96"/>
      <c r="F25" s="91"/>
      <c r="G25" s="92"/>
      <c r="H25" s="96"/>
      <c r="I25" s="96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91"/>
      <c r="Y25" s="91"/>
      <c r="Z25" s="91"/>
      <c r="AA25" s="91"/>
      <c r="AB25" s="96"/>
      <c r="AC25" s="96"/>
      <c r="AD25" s="96"/>
      <c r="AE25" s="96"/>
      <c r="AF25" s="9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</row>
    <row r="26" spans="1:256" ht="14.25">
      <c r="A26" s="92"/>
      <c r="B26" s="91"/>
      <c r="C26" s="92"/>
      <c r="D26" s="91"/>
      <c r="E26" s="96"/>
      <c r="F26" s="91"/>
      <c r="G26" s="92"/>
      <c r="H26" s="96"/>
      <c r="I26" s="96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91"/>
      <c r="Y26" s="91"/>
      <c r="Z26" s="91"/>
      <c r="AA26" s="91"/>
      <c r="AB26" s="96"/>
      <c r="AC26" s="96"/>
      <c r="AD26" s="96"/>
      <c r="AE26" s="96"/>
      <c r="AF26" s="9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</row>
    <row r="27" spans="1:256" ht="14.25">
      <c r="A27" s="92"/>
      <c r="B27" s="91"/>
      <c r="C27" s="92"/>
      <c r="D27" s="91"/>
      <c r="E27" s="96"/>
      <c r="F27" s="91"/>
      <c r="G27" s="92"/>
      <c r="H27" s="96"/>
      <c r="I27" s="96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91"/>
      <c r="Y27" s="91"/>
      <c r="Z27" s="91"/>
      <c r="AA27" s="91"/>
      <c r="AB27" s="96"/>
      <c r="AC27" s="96"/>
      <c r="AD27" s="96"/>
      <c r="AE27" s="96"/>
      <c r="AF27" s="9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</row>
    <row r="28" spans="1:256" ht="14.25">
      <c r="A28" s="92"/>
      <c r="B28" s="91"/>
      <c r="C28" s="92"/>
      <c r="D28" s="91"/>
      <c r="E28" s="96"/>
      <c r="F28" s="91"/>
      <c r="G28" s="92"/>
      <c r="H28" s="96"/>
      <c r="I28" s="96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91"/>
      <c r="Y28" s="91"/>
      <c r="Z28" s="91"/>
      <c r="AA28" s="91"/>
      <c r="AB28" s="96"/>
      <c r="AC28" s="96"/>
      <c r="AD28" s="96"/>
      <c r="AE28" s="96"/>
      <c r="AF28" s="9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</row>
    <row r="29" spans="1:256" ht="14.25">
      <c r="A29" s="92"/>
      <c r="B29" s="91"/>
      <c r="C29" s="92"/>
      <c r="D29" s="91"/>
      <c r="E29" s="91"/>
      <c r="F29" s="91"/>
      <c r="G29" s="92"/>
      <c r="H29" s="91"/>
      <c r="I29" s="91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91"/>
      <c r="Y29" s="91"/>
      <c r="Z29" s="91"/>
      <c r="AA29" s="91"/>
      <c r="AB29" s="96"/>
      <c r="AC29" s="96"/>
      <c r="AD29" s="96"/>
      <c r="AE29" s="96"/>
      <c r="AF29" s="9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</row>
    <row r="30" spans="1:256" ht="14.25">
      <c r="A30" s="92"/>
      <c r="B30" s="91"/>
      <c r="C30" s="92"/>
      <c r="D30" s="91"/>
      <c r="E30" s="91"/>
      <c r="F30" s="91"/>
      <c r="G30" s="92"/>
      <c r="H30" s="91"/>
      <c r="I30" s="91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91"/>
      <c r="Y30" s="91"/>
      <c r="Z30" s="91"/>
      <c r="AA30" s="91"/>
      <c r="AB30" s="96"/>
      <c r="AC30" s="96"/>
      <c r="AD30" s="96"/>
      <c r="AE30" s="96"/>
      <c r="AF30" s="9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  <c r="IT30" s="106"/>
      <c r="IU30" s="106"/>
      <c r="IV30" s="106"/>
    </row>
    <row r="31" spans="1:256" ht="14.25">
      <c r="A31" s="91"/>
      <c r="B31" s="91"/>
      <c r="C31" s="92"/>
      <c r="D31" s="91"/>
      <c r="E31" s="91"/>
      <c r="F31" s="91"/>
      <c r="G31" s="92"/>
      <c r="H31" s="91"/>
      <c r="I31" s="91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91"/>
      <c r="Y31" s="91"/>
      <c r="Z31" s="91"/>
      <c r="AA31" s="91"/>
      <c r="AB31" s="96"/>
      <c r="AC31" s="96"/>
      <c r="AD31" s="96"/>
      <c r="AE31" s="96"/>
      <c r="AF31" s="9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</row>
    <row r="32" spans="1:256" ht="14.25">
      <c r="A32" s="91"/>
      <c r="B32" s="91"/>
      <c r="C32" s="92"/>
      <c r="D32" s="91"/>
      <c r="E32" s="91"/>
      <c r="F32" s="91"/>
      <c r="G32" s="92"/>
      <c r="H32" s="91"/>
      <c r="I32" s="91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91"/>
      <c r="Y32" s="91"/>
      <c r="Z32" s="91"/>
      <c r="AA32" s="91"/>
      <c r="AB32" s="96"/>
      <c r="AC32" s="96"/>
      <c r="AD32" s="96"/>
      <c r="AE32" s="96"/>
      <c r="AF32" s="9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</row>
    <row r="33" spans="1:256" ht="14.25">
      <c r="A33" s="114"/>
      <c r="B33" s="94"/>
      <c r="C33" s="94"/>
      <c r="D33" s="94"/>
      <c r="E33" s="94"/>
      <c r="F33" s="94"/>
      <c r="G33" s="94"/>
      <c r="H33" s="94"/>
      <c r="I33" s="94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4"/>
      <c r="AC33" s="94"/>
      <c r="AD33" s="94"/>
      <c r="AE33" s="94"/>
      <c r="AF33" s="94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</row>
    <row r="34" spans="1:256" ht="14.25">
      <c r="A34" s="95"/>
      <c r="B34" s="95"/>
      <c r="C34" s="95"/>
      <c r="D34" s="95"/>
      <c r="E34" s="95"/>
      <c r="F34" s="95"/>
      <c r="G34" s="95"/>
      <c r="H34" s="95"/>
      <c r="I34" s="95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94"/>
      <c r="AC34" s="94"/>
      <c r="AD34" s="94"/>
      <c r="AE34" s="94"/>
      <c r="AF34" s="94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</row>
    <row r="35" spans="1:256" ht="14.25">
      <c r="A35" s="95"/>
      <c r="B35" s="95"/>
      <c r="C35" s="95"/>
      <c r="D35" s="95"/>
      <c r="E35" s="95"/>
      <c r="F35" s="95"/>
      <c r="G35" s="95"/>
      <c r="H35" s="95"/>
      <c r="I35" s="95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94"/>
      <c r="AC35" s="94"/>
      <c r="AD35" s="94"/>
      <c r="AE35" s="94"/>
      <c r="AF35" s="94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</row>
    <row r="36" spans="1:256" ht="14.25">
      <c r="A36" s="95"/>
      <c r="B36" s="95"/>
      <c r="C36" s="95"/>
      <c r="D36" s="95"/>
      <c r="E36" s="95"/>
      <c r="F36" s="95"/>
      <c r="G36" s="95"/>
      <c r="H36" s="95"/>
      <c r="I36" s="95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94"/>
      <c r="AC36" s="94"/>
      <c r="AD36" s="94"/>
      <c r="AE36" s="94"/>
      <c r="AF36" s="94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</row>
    <row r="37" spans="1:256" ht="14.25">
      <c r="A37" s="95"/>
      <c r="B37" s="95"/>
      <c r="C37" s="95"/>
      <c r="D37" s="95"/>
      <c r="E37" s="95"/>
      <c r="F37" s="95"/>
      <c r="G37" s="95"/>
      <c r="H37" s="95"/>
      <c r="I37" s="95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94"/>
      <c r="AC37" s="94"/>
      <c r="AD37" s="94"/>
      <c r="AE37" s="94"/>
      <c r="AF37" s="94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</row>
    <row r="38" spans="1:256" ht="14.25">
      <c r="A38" s="95"/>
      <c r="B38" s="95"/>
      <c r="C38" s="95"/>
      <c r="D38" s="95"/>
      <c r="E38" s="95"/>
      <c r="F38" s="95"/>
      <c r="G38" s="95"/>
      <c r="H38" s="95"/>
      <c r="I38" s="95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94"/>
      <c r="AC38" s="94"/>
      <c r="AD38" s="94"/>
      <c r="AE38" s="94"/>
      <c r="AF38" s="94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</row>
    <row r="39" spans="1:256" ht="14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</row>
    <row r="40" spans="1:256" ht="14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</row>
    <row r="41" spans="1:256" ht="14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94"/>
      <c r="AC41" s="94"/>
      <c r="AD41" s="94"/>
      <c r="AE41" s="94"/>
      <c r="AF41" s="94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</row>
    <row r="42" spans="1:256" ht="14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</row>
    <row r="43" spans="1:256" ht="14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</row>
    <row r="44" spans="1:256" ht="14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</row>
    <row r="45" spans="1:256" ht="14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</row>
    <row r="46" spans="1:256" ht="14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</row>
    <row r="47" spans="1:256" ht="14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</row>
    <row r="48" spans="1:256" ht="14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</row>
    <row r="49" spans="1:256" ht="14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</row>
    <row r="50" spans="1:256" ht="14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</row>
    <row r="51" spans="1:256" ht="14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</row>
    <row r="52" spans="1:256" ht="14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</row>
    <row r="53" spans="1:256" ht="14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</row>
    <row r="54" spans="1:256" ht="14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3"/>
      <c r="IN54" s="93"/>
      <c r="IO54" s="93"/>
      <c r="IP54" s="93"/>
      <c r="IQ54" s="93"/>
      <c r="IR54" s="93"/>
      <c r="IS54" s="93"/>
      <c r="IT54" s="93"/>
      <c r="IU54" s="93"/>
      <c r="IV5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zápis tlač</vt:lpstr>
      <vt:lpstr>REV-BRE</vt:lpstr>
      <vt:lpstr>OROV-DUD</vt:lpstr>
      <vt:lpstr>DUD-REV</vt:lpstr>
      <vt:lpstr>OROV-BRE</vt:lpstr>
      <vt:lpstr>DUD-BRE</vt:lpstr>
      <vt:lpstr>RV-ORO</vt:lpstr>
      <vt:lpstr>tabulka</vt:lpstr>
      <vt:lpstr>popis</vt:lpstr>
      <vt:lpstr>Hárok1</vt:lpstr>
      <vt:lpstr>AB</vt:lpstr>
      <vt:lpstr>'DUD-BRE'!Oblasť_tlače</vt:lpstr>
      <vt:lpstr>'DUD-REV'!Oblasť_tlače</vt:lpstr>
      <vt:lpstr>'OROV-BRE'!Oblasť_tlače</vt:lpstr>
      <vt:lpstr>'OROV-DUD'!Oblasť_tlače</vt:lpstr>
      <vt:lpstr>'REV-BRE'!Oblasť_tlače</vt:lpstr>
      <vt:lpstr>'RV-ORO'!Oblasť_tlače</vt:lpstr>
      <vt:lpstr>tabulka!Oblasť_tlače</vt:lpstr>
      <vt:lpstr>'zápis tlač'!Oblasť_tlače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HP</cp:lastModifiedBy>
  <cp:lastPrinted>2018-05-19T15:19:14Z</cp:lastPrinted>
  <dcterms:created xsi:type="dcterms:W3CDTF">2001-05-07T18:38:12Z</dcterms:created>
  <dcterms:modified xsi:type="dcterms:W3CDTF">2018-05-19T15:20:17Z</dcterms:modified>
</cp:coreProperties>
</file>